
<file path=[Content_Types].xml><?xml version="1.0" encoding="utf-8"?>
<Types xmlns="http://schemas.openxmlformats.org/package/2006/content-type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02"/>
  <workbookPr/>
  <mc:AlternateContent xmlns:mc="http://schemas.openxmlformats.org/markup-compatibility/2006">
    <mc:Choice Requires="x15">
      <x15ac:absPath xmlns:x15ac="http://schemas.microsoft.com/office/spreadsheetml/2010/11/ac" url="/Users/noahbezalel/Public First Dropbox/Policy and Research Team/Polling/Client Tables/Tools for Humanity/NEW NEW CODE/"/>
    </mc:Choice>
  </mc:AlternateContent>
  <xr:revisionPtr revIDLastSave="0" documentId="8_{4AAB956E-E07E-0044-A145-A1A8381CC669}" xr6:coauthVersionLast="47" xr6:coauthVersionMax="47" xr10:uidLastSave="{00000000-0000-0000-0000-000000000000}"/>
  <bookViews>
    <workbookView xWindow="0" yWindow="500" windowWidth="35260" windowHeight="18000" firstSheet="2" activeTab="21"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3" i="134" l="1"/>
  <c r="B33" i="133"/>
  <c r="B33" i="132"/>
  <c r="B33" i="131"/>
  <c r="B17" i="130"/>
  <c r="B19" i="129"/>
  <c r="B18" i="128"/>
  <c r="B19" i="127"/>
  <c r="B18" i="126"/>
  <c r="B18" i="125"/>
  <c r="B25" i="124"/>
  <c r="B19" i="123"/>
  <c r="B19" i="122"/>
  <c r="B19" i="121"/>
  <c r="B18" i="120"/>
  <c r="B18" i="119"/>
  <c r="B18" i="118"/>
  <c r="B18" i="117"/>
  <c r="B18" i="116"/>
  <c r="B18" i="115"/>
  <c r="B18" i="114"/>
  <c r="B18" i="113"/>
  <c r="B18" i="112"/>
  <c r="B18" i="111"/>
  <c r="B18" i="110"/>
  <c r="B18" i="109"/>
  <c r="B19" i="108"/>
  <c r="B19" i="107"/>
  <c r="B19" i="106"/>
  <c r="B19" i="105"/>
  <c r="B19" i="104"/>
  <c r="B19" i="103"/>
  <c r="B19" i="102"/>
  <c r="B18" i="101"/>
  <c r="B18" i="100"/>
  <c r="B19" i="99"/>
  <c r="B19" i="98"/>
  <c r="B19" i="97"/>
  <c r="B19" i="96"/>
  <c r="B19" i="95"/>
  <c r="B19" i="94"/>
  <c r="B19" i="93"/>
  <c r="B22" i="92"/>
  <c r="B19" i="91"/>
  <c r="B19" i="90"/>
  <c r="B19" i="89"/>
  <c r="B19" i="88"/>
  <c r="B19" i="87"/>
  <c r="B19" i="86"/>
  <c r="B19" i="85"/>
  <c r="B19" i="84"/>
  <c r="B19" i="83"/>
  <c r="B19" i="82"/>
  <c r="B19" i="81"/>
  <c r="B19" i="80"/>
  <c r="B16" i="79"/>
  <c r="B17" i="78"/>
  <c r="B18" i="77"/>
  <c r="B19" i="76"/>
  <c r="B20" i="75"/>
  <c r="B19" i="74"/>
  <c r="B19" i="73"/>
  <c r="B19" i="72"/>
  <c r="B19" i="71"/>
  <c r="B19" i="70"/>
  <c r="B19" i="69"/>
  <c r="B19" i="68"/>
  <c r="B19" i="67"/>
  <c r="B19" i="66"/>
  <c r="B19" i="65"/>
  <c r="B19" i="64"/>
  <c r="B19" i="63"/>
  <c r="B19" i="62"/>
  <c r="B20" i="61"/>
  <c r="B17" i="60"/>
  <c r="B18" i="59"/>
  <c r="B26" i="58"/>
  <c r="B19" i="57"/>
  <c r="B19" i="56"/>
  <c r="B19" i="55"/>
  <c r="B19" i="54"/>
  <c r="B19" i="53"/>
  <c r="B19" i="52"/>
  <c r="B19" i="51"/>
  <c r="B19" i="50"/>
  <c r="B19" i="49"/>
  <c r="B19" i="48"/>
  <c r="B19" i="47"/>
  <c r="B19" i="46"/>
  <c r="B19" i="45"/>
  <c r="B19" i="44"/>
  <c r="B19" i="43"/>
  <c r="B19" i="42"/>
  <c r="B19" i="41"/>
  <c r="B19" i="40"/>
  <c r="B15" i="39"/>
  <c r="B19" i="38"/>
  <c r="B19" i="37"/>
  <c r="B19" i="36"/>
  <c r="B19" i="35"/>
  <c r="B19" i="34"/>
  <c r="B19" i="33"/>
  <c r="B19" i="32"/>
  <c r="B19" i="31"/>
  <c r="B19" i="30"/>
  <c r="B19" i="29"/>
  <c r="B19" i="28"/>
  <c r="B19" i="27"/>
  <c r="B26" i="26"/>
  <c r="B17" i="25"/>
  <c r="B23" i="24"/>
  <c r="B23" i="23"/>
  <c r="B22" i="22"/>
  <c r="B18" i="21"/>
  <c r="B18" i="20"/>
  <c r="B18" i="19"/>
  <c r="B18" i="18"/>
  <c r="B18" i="17"/>
  <c r="B21" i="16"/>
  <c r="B21" i="15"/>
  <c r="B21" i="14"/>
  <c r="B21" i="13"/>
  <c r="B21" i="12"/>
  <c r="B21" i="11"/>
  <c r="B21" i="10"/>
  <c r="B21" i="9"/>
  <c r="B21" i="8"/>
  <c r="B21" i="7"/>
  <c r="B21" i="6"/>
  <c r="B24" i="5"/>
  <c r="B20" i="4"/>
  <c r="D139" i="2"/>
  <c r="D138" i="2"/>
  <c r="D137" i="2"/>
  <c r="D136" i="2"/>
  <c r="E135" i="2"/>
  <c r="D135" i="2"/>
  <c r="E134" i="2"/>
  <c r="D134" i="2"/>
  <c r="E133" i="2"/>
  <c r="D133" i="2"/>
  <c r="E132" i="2"/>
  <c r="D132" i="2"/>
  <c r="E131" i="2"/>
  <c r="D131" i="2"/>
  <c r="E130" i="2"/>
  <c r="D130" i="2"/>
  <c r="E129" i="2"/>
  <c r="D129" i="2"/>
  <c r="E128" i="2"/>
  <c r="D128" i="2"/>
  <c r="E127" i="2"/>
  <c r="D127" i="2"/>
  <c r="E126" i="2"/>
  <c r="D126" i="2"/>
  <c r="E125" i="2"/>
  <c r="D125" i="2"/>
  <c r="E124" i="2"/>
  <c r="D124" i="2"/>
  <c r="E123" i="2"/>
  <c r="D123" i="2"/>
  <c r="E122" i="2"/>
  <c r="D122" i="2"/>
  <c r="E121" i="2"/>
  <c r="D121" i="2"/>
  <c r="D120" i="2"/>
  <c r="E119" i="2"/>
  <c r="D119" i="2"/>
  <c r="E118" i="2"/>
  <c r="D118" i="2"/>
  <c r="E117" i="2"/>
  <c r="D117" i="2"/>
  <c r="E116" i="2"/>
  <c r="D116" i="2"/>
  <c r="E115" i="2"/>
  <c r="D115" i="2"/>
  <c r="D114" i="2"/>
  <c r="E113" i="2"/>
  <c r="D113" i="2"/>
  <c r="E112" i="2"/>
  <c r="D112" i="2"/>
  <c r="E111" i="2"/>
  <c r="D111" i="2"/>
  <c r="E110" i="2"/>
  <c r="D110" i="2"/>
  <c r="E109" i="2"/>
  <c r="D109" i="2"/>
  <c r="E108" i="2"/>
  <c r="D108" i="2"/>
  <c r="D107" i="2"/>
  <c r="E106" i="2"/>
  <c r="D106" i="2"/>
  <c r="E105" i="2"/>
  <c r="D105" i="2"/>
  <c r="E104" i="2"/>
  <c r="D104" i="2"/>
  <c r="E103" i="2"/>
  <c r="D103" i="2"/>
  <c r="E102" i="2"/>
  <c r="D102" i="2"/>
  <c r="E101" i="2"/>
  <c r="D101" i="2"/>
  <c r="E100" i="2"/>
  <c r="D100" i="2"/>
  <c r="E99" i="2"/>
  <c r="D99" i="2"/>
  <c r="D98" i="2"/>
  <c r="E97" i="2"/>
  <c r="D97" i="2"/>
  <c r="E96" i="2"/>
  <c r="D96" i="2"/>
  <c r="E95" i="2"/>
  <c r="D95" i="2"/>
  <c r="D94" i="2"/>
  <c r="E93" i="2"/>
  <c r="D93" i="2"/>
  <c r="E92" i="2"/>
  <c r="D92" i="2"/>
  <c r="E91" i="2"/>
  <c r="D91" i="2"/>
  <c r="E90" i="2"/>
  <c r="D90" i="2"/>
  <c r="E89" i="2"/>
  <c r="D89" i="2"/>
  <c r="E88" i="2"/>
  <c r="D88" i="2"/>
  <c r="E87" i="2"/>
  <c r="D87" i="2"/>
  <c r="E86" i="2"/>
  <c r="D86" i="2"/>
  <c r="D85" i="2"/>
  <c r="E84" i="2"/>
  <c r="D84" i="2"/>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D67" i="2"/>
  <c r="E66" i="2"/>
  <c r="D66" i="2"/>
  <c r="E65" i="2"/>
  <c r="D65" i="2"/>
  <c r="E64" i="2"/>
  <c r="D64" i="2"/>
  <c r="E63" i="2"/>
  <c r="D63" i="2"/>
  <c r="E62" i="2"/>
  <c r="D62" i="2"/>
  <c r="E61" i="2"/>
  <c r="D61" i="2"/>
  <c r="E60" i="2"/>
  <c r="D60" i="2"/>
  <c r="E59" i="2"/>
  <c r="D59" i="2"/>
  <c r="E58" i="2"/>
  <c r="D58" i="2"/>
  <c r="E57" i="2"/>
  <c r="D57" i="2"/>
  <c r="D56" i="2"/>
  <c r="E55" i="2"/>
  <c r="D55" i="2"/>
  <c r="E54"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E35" i="2"/>
  <c r="D35" i="2"/>
  <c r="E34" i="2"/>
  <c r="D34" i="2"/>
  <c r="D33" i="2"/>
  <c r="E32" i="2"/>
  <c r="D32" i="2"/>
  <c r="E31" i="2"/>
  <c r="D31" i="2"/>
  <c r="E30" i="2"/>
  <c r="D30" i="2"/>
  <c r="E29" i="2"/>
  <c r="D29" i="2"/>
  <c r="E28" i="2"/>
  <c r="D28" i="2"/>
  <c r="E27" i="2"/>
  <c r="D27" i="2"/>
  <c r="E26" i="2"/>
  <c r="D26" i="2"/>
  <c r="E25" i="2"/>
  <c r="D25" i="2"/>
  <c r="E24" i="2"/>
  <c r="D24" i="2"/>
  <c r="E23" i="2"/>
  <c r="D23" i="2"/>
  <c r="D22" i="2"/>
  <c r="E21" i="2"/>
  <c r="D21" i="2"/>
  <c r="E20" i="2"/>
  <c r="D20" i="2"/>
  <c r="E19" i="2"/>
  <c r="D19" i="2"/>
  <c r="E18" i="2"/>
  <c r="D18" i="2"/>
  <c r="E17" i="2"/>
  <c r="D17" i="2"/>
  <c r="E16" i="2"/>
  <c r="D16" i="2"/>
  <c r="E15" i="2"/>
  <c r="D15" i="2"/>
  <c r="E14" i="2"/>
  <c r="D14" i="2"/>
  <c r="E13" i="2"/>
  <c r="D13" i="2"/>
  <c r="E12" i="2"/>
  <c r="D12" i="2"/>
  <c r="D11" i="2"/>
  <c r="E10" i="2"/>
  <c r="D10" i="2"/>
  <c r="E9" i="2"/>
  <c r="D9" i="2"/>
  <c r="D6" i="2"/>
  <c r="F20" i="1"/>
</calcChain>
</file>

<file path=xl/sharedStrings.xml><?xml version="1.0" encoding="utf-8"?>
<sst xmlns="http://schemas.openxmlformats.org/spreadsheetml/2006/main" count="7719" uniqueCount="942">
  <si>
    <t>Public First Poll for Tools for Humanity</t>
  </si>
  <si>
    <t>Fieldwork:</t>
  </si>
  <si>
    <t>2nd Jan - 7th Jan 2026</t>
  </si>
  <si>
    <t xml:space="preserve">Interview Method: </t>
  </si>
  <si>
    <t>Online Survey</t>
  </si>
  <si>
    <t>Population represented:</t>
  </si>
  <si>
    <t>UK Adults</t>
  </si>
  <si>
    <t>Sample size:</t>
  </si>
  <si>
    <t>Methodology:</t>
  </si>
  <si>
    <t>All results are weighted using Iterative Proportional Fitting, or 'Raking'. The results are  is weighted by interlocking age, gender and region</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</si>
  <si>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</si>
  <si>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</si>
  <si>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</si>
  <si>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</si>
  <si>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</si>
  <si>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</si>
  <si>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</si>
  <si>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</si>
  <si>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</si>
  <si>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</si>
  <si>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</si>
  <si>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</si>
  <si>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</si>
  <si>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</si>
  <si>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</si>
  <si>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</si>
  <si>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</si>
  <si>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London</t>
  </si>
  <si>
    <t>South East</t>
  </si>
  <si>
    <t>South West</t>
  </si>
  <si>
    <t>East of England</t>
  </si>
  <si>
    <t>East Midlands</t>
  </si>
  <si>
    <t>West Midlands</t>
  </si>
  <si>
    <t>Yorkshire and the Humber</t>
  </si>
  <si>
    <t>North East</t>
  </si>
  <si>
    <t>North West</t>
  </si>
  <si>
    <t>Scotland</t>
  </si>
  <si>
    <t>Wales</t>
  </si>
  <si>
    <t>Northern Ireland</t>
  </si>
  <si>
    <t>Conservative</t>
  </si>
  <si>
    <t>Labour</t>
  </si>
  <si>
    <t>Liberal Democrats</t>
  </si>
  <si>
    <t>Reform UK</t>
  </si>
  <si>
    <t>The Green Party</t>
  </si>
  <si>
    <t>Conservative Party</t>
  </si>
  <si>
    <t>Labour Party</t>
  </si>
  <si>
    <t>Green Party</t>
  </si>
  <si>
    <t>Gender</t>
  </si>
  <si>
    <t>Age</t>
  </si>
  <si>
    <t>Region</t>
  </si>
  <si>
    <t>Voting Intention</t>
  </si>
  <si>
    <t>2024</t>
  </si>
  <si>
    <t>Multiple times a day</t>
  </si>
  <si>
    <t>Once a day</t>
  </si>
  <si>
    <t>2-3 times a week</t>
  </si>
  <si>
    <t>Once a week</t>
  </si>
  <si>
    <t>A few times a month</t>
  </si>
  <si>
    <t>Once a month</t>
  </si>
  <si>
    <t>Less often</t>
  </si>
  <si>
    <t xml:space="preserve">  How would you estimate your current usage of the internet?</t>
  </si>
  <si>
    <t>BASE: All Respondents</t>
  </si>
  <si>
    <t>Fieldwork: 2nd Dec - 31st Dec 2025</t>
  </si>
  <si>
    <t>Data is weighted by interlocking age, gender and region</t>
  </si>
  <si>
    <t>Email services (e.g. Outlook, Gmail)</t>
  </si>
  <si>
    <t>Social media (e.g. Instagram, Facebook, Tiktok)</t>
  </si>
  <si>
    <t>Streaming services (e.g. Netflix, Amazon Prime)</t>
  </si>
  <si>
    <t>e-Commerce websites (e.g. Amazon, eBay)</t>
  </si>
  <si>
    <t>News websites</t>
  </si>
  <si>
    <t>Gaming platforms (e.g. Stream, Xbox live, Discord)</t>
  </si>
  <si>
    <t>Ticketing services (e.g. Ticketmaster, StubHub)</t>
  </si>
  <si>
    <t>Blogs or forums (e.g. Reddit, Quora)</t>
  </si>
  <si>
    <t>Educational platforms (e.g. Study guides, language learning platforms)</t>
  </si>
  <si>
    <t>Dating apps/websites (e.g Tinder, Hinge)</t>
  </si>
  <si>
    <t>None of the above</t>
  </si>
  <si>
    <t>Which of the following services do you use?</t>
  </si>
  <si>
    <t xml:space="preserve"> News websites</t>
  </si>
  <si>
    <t xml:space="preserve"> Social media (e.g. Instagram, Facebook, Tiktok)</t>
  </si>
  <si>
    <t xml:space="preserve"> e-Commerce websites (e.g. Amazon, eBay)</t>
  </si>
  <si>
    <t xml:space="preserve"> Streaming services (e.g. Netflix, Amazon Prime)</t>
  </si>
  <si>
    <t xml:space="preserve"> Dating apps/websites (e.g Tinder, Hinge)</t>
  </si>
  <si>
    <t xml:space="preserve"> Gaming platforms (e.g. Stream, Xbox live, Discord)</t>
  </si>
  <si>
    <t xml:space="preserve"> Educational platforms (e.g. Study guides, language learning platforms)</t>
  </si>
  <si>
    <t xml:space="preserve"> Email services (e.g. Outlook, Gmail)</t>
  </si>
  <si>
    <t xml:space="preserve"> Ticketing services (e.g. Ticketmaster, StubHub)</t>
  </si>
  <si>
    <t xml:space="preserve"> Blogs or forums (e.g. Reddit, Quora)</t>
  </si>
  <si>
    <t>Everyday or almost everyday</t>
  </si>
  <si>
    <t>Multiple times a week</t>
  </si>
  <si>
    <t>Multiple times a month</t>
  </si>
  <si>
    <t>Multiple times a year</t>
  </si>
  <si>
    <t>Once a year</t>
  </si>
  <si>
    <t>Using much more</t>
  </si>
  <si>
    <t>Using more</t>
  </si>
  <si>
    <t>About the same</t>
  </si>
  <si>
    <t>Using less</t>
  </si>
  <si>
    <t>Using much less</t>
  </si>
  <si>
    <t>Grid Summary: How often do you tend to use these services? </t>
  </si>
  <si>
    <t>BASE: Question randomly assigned to respondents</t>
  </si>
  <si>
    <t>How often do you tend to use these services? : News websites</t>
  </si>
  <si>
    <t>How often do you tend to use these services? : Social media (e.g. Instagram, Facebook, Tiktok)</t>
  </si>
  <si>
    <t>How often do you tend to use these services? : e-Commerce websites (e.g. Amazon, eBay)</t>
  </si>
  <si>
    <t>How often do you tend to use these services? : Streaming services (e.g. Netflix, Amazon Prime)</t>
  </si>
  <si>
    <t>How often do you tend to use these services? : Dating apps/websites (e.g Tinder, Hinge)</t>
  </si>
  <si>
    <t>How often do you tend to use these services? : Gaming platforms (e.g. Stream, Xbox live, Discord)</t>
  </si>
  <si>
    <t>How often do you tend to use these services? : Educational platforms (e.g. Study guides, language learning platforms)</t>
  </si>
  <si>
    <t>How often do you tend to use these services? : Email services (e.g. Outlook, Gmail)</t>
  </si>
  <si>
    <t>How often do you tend to use these services? : Ticketing services (e.g. Ticketmaster, StubHub)</t>
  </si>
  <si>
    <t>How often do you tend to use these services? : Blogs or forums (e.g. Reddit, Quora)</t>
  </si>
  <si>
    <t xml:space="preserve"> 6 months ago</t>
  </si>
  <si>
    <t xml:space="preserve"> 1 year ago</t>
  </si>
  <si>
    <t xml:space="preserve"> 2 years ago</t>
  </si>
  <si>
    <t xml:space="preserve"> 5 years ago</t>
  </si>
  <si>
    <t>Grid Summary: Which of the following best describe how your usage of the internet (e.g. using social media, online shopping, online forums or browsing the internet more generally) has changed in the following time frames?</t>
  </si>
  <si>
    <t>Which of the following best describe how your usage of the internet (e.g. using social media, online shopping, online forums or browsing the internet more generally) has changed in the following time frames?: 6 months ago</t>
  </si>
  <si>
    <t>Which of the following best describe how your usage of the internet (e.g. using social media, online shopping, online forums or browsing the internet more generally) has changed in the following time frames?: 1 year ago</t>
  </si>
  <si>
    <t>Which of the following best describe how your usage of the internet (e.g. using social media, online shopping, online forums or browsing the internet more generally) has changed in the following time frames?: 2 years ago</t>
  </si>
  <si>
    <t>Which of the following best describe how your usage of the internet (e.g. using social media, online shopping, online forums or browsing the internet more generally) has changed in the following time frames?: 5 years ago</t>
  </si>
  <si>
    <t>Never</t>
  </si>
  <si>
    <t xml:space="preserve"> How often do you typically use AI tools? (e.g. ChatGPT, Gemini, Claude)?</t>
  </si>
  <si>
    <t>Using social media</t>
  </si>
  <si>
    <t>Online shopping</t>
  </si>
  <si>
    <t>Entertainment (e.g. watching TV or films)</t>
  </si>
  <si>
    <t>Using news websites</t>
  </si>
  <si>
    <t>New hobbies/interests</t>
  </si>
  <si>
    <t>Education (e.g learning new skills)</t>
  </si>
  <si>
    <t>Exploring online content (e.g. chat forums)</t>
  </si>
  <si>
    <t>Changes in work demands</t>
  </si>
  <si>
    <t>Other (please specify)</t>
  </si>
  <si>
    <t>You previously said you are using the internet more compared to last year. Which, if any, of the following are reasons your internet uses have changed (select up to three).</t>
  </si>
  <si>
    <t>Work/lifestyle changes</t>
  </si>
  <si>
    <t>Pursuing offline activities</t>
  </si>
  <si>
    <t>Mental health considerations</t>
  </si>
  <si>
    <t>Concerns about misinformation</t>
  </si>
  <si>
    <t>Privacy worries</t>
  </si>
  <si>
    <t>Increases presence of bots</t>
  </si>
  <si>
    <t>New job/lifestyle changes</t>
  </si>
  <si>
    <t>Preference for verified sources</t>
  </si>
  <si>
    <t>You previously said you are using the internet less compared to last year. Which, if any, of the following are reasons your internet uses have changed (select up to three).</t>
  </si>
  <si>
    <t>Yes, I have</t>
  </si>
  <si>
    <t>Yes, both I and someone I know has</t>
  </si>
  <si>
    <t>Yes, not me but somebody I know</t>
  </si>
  <si>
    <t>No</t>
  </si>
  <si>
    <t xml:space="preserve"> Have you or someone you know ever encountered attempted spam or scams online? </t>
  </si>
  <si>
    <t>Phone calls, SMS or emails pretending to be banks, officials, companies or people you know to get money or information</t>
  </si>
  <si>
    <t>Emails or messages that steal passwords or spoof suppliers/colleagues to trick individuals or businesses into paying fake invoices</t>
  </si>
  <si>
    <t>Social media scams (fake accounts, impersonation, DMs/comments)</t>
  </si>
  <si>
    <t>Social media scams (profiles pretending to be friends, celebrities, or brands - or direct messages/comments that ask you to click links, pay, or share info)</t>
  </si>
  <si>
    <t>Websites or marketplace listings (look real but sell counterfeit goods, or take your money and never deliver)</t>
  </si>
  <si>
    <t>Scams that build a relationship or offer jobs/investments, then ask for money, documents or bank details</t>
  </si>
  <si>
    <t>Malicious pages that appear in search results and pose as official sites (e.g. fake bank or government pages)</t>
  </si>
  <si>
    <t>People or chatbots pretending to be official support who ask you to install software, share passwords or make payments</t>
  </si>
  <si>
    <t>AI generated audio/video that impersonates people, or fake reviews and other manipulations meant to mislead buyers or damage reputations.</t>
  </si>
  <si>
    <t>Apps, extensions or downloads that steal data, install malware, or charge you without permission</t>
  </si>
  <si>
    <t>QR codes or payment links that redirect to fake payments pages or capture your payment information</t>
  </si>
  <si>
    <t>Don’t know</t>
  </si>
  <si>
    <t>Which, if any, of the following have you/someone you know encountered? Select all the apply</t>
  </si>
  <si>
    <t>Increased a lot</t>
  </si>
  <si>
    <t>Increased</t>
  </si>
  <si>
    <t>Stayed about the same</t>
  </si>
  <si>
    <t>Decreased</t>
  </si>
  <si>
    <t>Decreased a lot</t>
  </si>
  <si>
    <t xml:space="preserve"> Thinking about the kinds of scams and fraud in the previous question, in your experience, have they increased or decreased in the past year?</t>
  </si>
  <si>
    <t xml:space="preserve"> Dating apps/websites (e.g. Tinder, Hinge)</t>
  </si>
  <si>
    <t>Every time</t>
  </si>
  <si>
    <t>Most of the time</t>
  </si>
  <si>
    <t>Some of the time</t>
  </si>
  <si>
    <t>Rarely</t>
  </si>
  <si>
    <t>Grid Summary: To the best of your knowledge, how often do you come across AI when using the following apps/online services?</t>
  </si>
  <si>
    <t>To the best of your knowledge, how often do you come across AI when using the following apps/online services?: News websites</t>
  </si>
  <si>
    <t>To the best of your knowledge, how often do you come across AI when using the following apps/online services?: Social media (e.g. Instagram, Facebook, Tiktok)</t>
  </si>
  <si>
    <t>To the best of your knowledge, how often do you come across AI when using the following apps/online services?: e-Commerce websites (e.g. Amazon, eBay)</t>
  </si>
  <si>
    <t>To the best of your knowledge, how often do you come across AI when using the following apps/online services?: Streaming services (e.g. Netflix, Amazon Prime)</t>
  </si>
  <si>
    <t>To the best of your knowledge, how often do you come across AI when using the following apps/online services?: Dating apps/websites (e.g. Tinder, Hinge)</t>
  </si>
  <si>
    <t>To the best of your knowledge, how often do you come across AI when using the following apps/online services?: Gaming platforms (e.g. Stream, Xbox live, Discord)</t>
  </si>
  <si>
    <t>To the best of your knowledge, how often do you come across AI when using the following apps/online services?: Educational platforms (e.g. Study guides, language learning platforms)</t>
  </si>
  <si>
    <t>To the best of your knowledge, how often do you come across AI when using the following apps/online services?: Email services (e.g. Outlook, Gmail)</t>
  </si>
  <si>
    <t>To the best of your knowledge, how often do you come across AI when using the following apps/online services?: Ticketing services (e.g. Ticketmaster, StubHub)</t>
  </si>
  <si>
    <t>To the best of your knowledge, how often do you come across AI when using the following apps/online services?: Blogs or forums (e.g. Reddit, Quora)</t>
  </si>
  <si>
    <t>Yes, I have encountered at least one of these</t>
  </si>
  <si>
    <t>No, I have not encountered any of these</t>
  </si>
  <si>
    <t xml:space="preserve"> Artificial intelligence tools can be used to mimic human behaviour. Three common forms of this are bots, synthetic media and deepfakes. In the last year have you ever encountered these online? </t>
  </si>
  <si>
    <t>Bots</t>
  </si>
  <si>
    <t>Synthetic media</t>
  </si>
  <si>
    <t>Deepfakes</t>
  </si>
  <si>
    <t>Thinking about each of these specifically, in the last year, which have you encountered? </t>
  </si>
  <si>
    <t>AI generated text</t>
  </si>
  <si>
    <t>I have not seen any of these on this service</t>
  </si>
  <si>
    <t> News websites</t>
  </si>
  <si>
    <t> Social media (e.g. Instagram, Facebook, Tiktok)</t>
  </si>
  <si>
    <t> e-Commerce websites (e.g. Amazon, eBay)</t>
  </si>
  <si>
    <t> Streaming services (e.g. Netflix, Amazon Prime)</t>
  </si>
  <si>
    <t> Dating apps/websites (e.g Tinder, Hinge)</t>
  </si>
  <si>
    <t> Gaming platforms (e.g. Stream, Xbox live, Discord)</t>
  </si>
  <si>
    <t> Educational platforms (e.g. Study guides, language learning platforms)</t>
  </si>
  <si>
    <t> Email services (e.g. Outlook, Gmail)</t>
  </si>
  <si>
    <t> Blogs or forums (e.g. Reddit, Quora)</t>
  </si>
  <si>
    <t xml:space="preserve"> When I come across new technologies, I tend to pick up how to use them quickly</t>
  </si>
  <si>
    <t xml:space="preserve"> With the increasing presence of AI online, I am confident that internet users are safe</t>
  </si>
  <si>
    <t xml:space="preserve"> I spend a lot of time researching new technologies, and would consider myself knowledgeable about developments in technology</t>
  </si>
  <si>
    <t xml:space="preserve"> I trust that companies developing AI technology have the best intentions in mind</t>
  </si>
  <si>
    <t xml:space="preserve"> AI technologies can be a force for good in the world</t>
  </si>
  <si>
    <t xml:space="preserve"> Regulation of AI technologies will stifle innovation</t>
  </si>
  <si>
    <t>Strongly disagree</t>
  </si>
  <si>
    <t>Disagree</t>
  </si>
  <si>
    <t>Neither agree nor disagree</t>
  </si>
  <si>
    <t>Agree</t>
  </si>
  <si>
    <t>Strongly agree</t>
  </si>
  <si>
    <t>Don’t Know</t>
  </si>
  <si>
    <t>Grid Summary: To what extent do you agree or disagree with the following statements about your experiences with new technology?</t>
  </si>
  <si>
    <t>To what extent do you agree or disagree with the following statements about your experiences with new technology?: When I come across new technologies, I tend to pick up how to use them quickly</t>
  </si>
  <si>
    <t>To what extent do you agree or disagree with the following statements about your experiences with new technology?: With the increasing presence of AI online, I am confident that internet users are safe</t>
  </si>
  <si>
    <t>To what extent do you agree or disagree with the following statements about your experiences with new technology?: I spend a lot of time researching new technologies, and would consider myself knowledgeable about developments in technology</t>
  </si>
  <si>
    <t>To what extent do you agree or disagree with the following statements about your experiences with new technology?: I trust that companies developing AI technology have the best intentions in mind</t>
  </si>
  <si>
    <t>To what extent do you agree or disagree with the following statements about your experiences with new technology?: AI technologies can be a force for good in the world</t>
  </si>
  <si>
    <t>To what extent do you agree or disagree with the following statements about your experiences with new technology?: Regulation of AI technologies will stifle innovation</t>
  </si>
  <si>
    <t>Unavoidable</t>
  </si>
  <si>
    <t>Growing</t>
  </si>
  <si>
    <t>Inevitable</t>
  </si>
  <si>
    <t>Powerful</t>
  </si>
  <si>
    <t>Useful</t>
  </si>
  <si>
    <t>Rising</t>
  </si>
  <si>
    <t>Transformative</t>
  </si>
  <si>
    <t>Disruptive</t>
  </si>
  <si>
    <t>Revolutionary</t>
  </si>
  <si>
    <t>Common</t>
  </si>
  <si>
    <t>Which of the following words would you use to describe the rise of AI online? Select all that apply.</t>
  </si>
  <si>
    <t>Very confident</t>
  </si>
  <si>
    <t>Confident most of the time</t>
  </si>
  <si>
    <t>Sometimes confident</t>
  </si>
  <si>
    <t>Not confident at all</t>
  </si>
  <si>
    <t xml:space="preserve"> Which of the following statements best apply to your perceived ability to identify AI online?</t>
  </si>
  <si>
    <t>Yes, many times</t>
  </si>
  <si>
    <t>Yes, some times</t>
  </si>
  <si>
    <t>Yes, on a couple of occasions</t>
  </si>
  <si>
    <t>No, never</t>
  </si>
  <si>
    <t xml:space="preserve"> To the best of your knowledge, have you ever encountered AI content online that you perceive to be real/human and later discovered to not be e.g. AI generated images or videos?</t>
  </si>
  <si>
    <t>Within the last day</t>
  </si>
  <si>
    <t>Within the last week</t>
  </si>
  <si>
    <t>Within the last month</t>
  </si>
  <si>
    <t>Within the last 6 months</t>
  </si>
  <si>
    <t>Within the last year.</t>
  </si>
  <si>
    <t>Over a year ago</t>
  </si>
  <si>
    <t xml:space="preserve"> When was the last time you mistook AI-generated content for human generated content?</t>
  </si>
  <si>
    <t>I have encountered AI generated text more often</t>
  </si>
  <si>
    <t>I have encountered bots more often</t>
  </si>
  <si>
    <t>I have encountered synthetic media more often</t>
  </si>
  <si>
    <t>I have encountered deepfakes more often</t>
  </si>
  <si>
    <t>I have not encountered any of these</t>
  </si>
  <si>
    <t>Grid Summary: Compared to 2024, for each of these online services, select which of these types of AI content you feel you encounter more often?</t>
  </si>
  <si>
    <t>Compared to 2024, for each of these online services, select which of these types of AI content you feel you encounter more often?: News websites</t>
  </si>
  <si>
    <t>Compared to 2024, for each of these online services, select which of these types of AI content you feel you encounter more often?: Social media (e.g. Instagram, Facebook, Tiktok)</t>
  </si>
  <si>
    <t>Compared to 2024, for each of these online services, select which of these types of AI content you feel you encounter more often?: e-Commerce websites (e.g. Amazon, eBay)</t>
  </si>
  <si>
    <t>Compared to 2024, for each of these online services, select which of these types of AI content you feel you encounter more often?: Streaming services (e.g. Netflix, Amazon Prime)</t>
  </si>
  <si>
    <t>Compared to 2024, for each of these online services, select which of these types of AI content you feel you encounter more often?: Dating apps/websites (e.g Tinder, Hinge)</t>
  </si>
  <si>
    <t>Compared to 2024, for each of these online services, select which of these types of AI content you feel you encounter more often?: Gaming platforms (e.g. Stream, Xbox live, Discord)</t>
  </si>
  <si>
    <t>Compared to 2024, for each of these online services, select which of these types of AI content you feel you encounter more often?: Educational platforms (e.g. Study guides, language learning platforms)</t>
  </si>
  <si>
    <t>Compared to 2024, for each of these online services, select which of these types of AI content you feel you encounter more often?: Email services (e.g. Outlook, Gmail)</t>
  </si>
  <si>
    <t>Compared to 2024, for each of these online services, select which of these types of AI content you feel you encounter more often?: Ticketing services (e.g. Ticketmaster, StubHub)</t>
  </si>
  <si>
    <t>Compared to 2024, for each of these online services, select which of these types of AI content you feel you encounter more often?: Blogs or forums (e.g. Reddit, Quora)</t>
  </si>
  <si>
    <t>Much more</t>
  </si>
  <si>
    <t>Slightly more</t>
  </si>
  <si>
    <t>Slightly less</t>
  </si>
  <si>
    <t>Much less</t>
  </si>
  <si>
    <t xml:space="preserve"> Thinking specifically about e-commerce stores (including those found via social media), to the best of your knowledge, how has the number of websites using AI generated content changed?</t>
  </si>
  <si>
    <t>Much easier</t>
  </si>
  <si>
    <t>Easier</t>
  </si>
  <si>
    <t>Neither easier or harder</t>
  </si>
  <si>
    <t>Harder</t>
  </si>
  <si>
    <t>Much harder</t>
  </si>
  <si>
    <t xml:space="preserve"> Compared to 2024, which of the following best describes how your ability to identify AI generated e-commerce websites or online shops online has changed?</t>
  </si>
  <si>
    <t>Much easier for criminals to run scams</t>
  </si>
  <si>
    <t>Helps criminals slightly more than enforcements</t>
  </si>
  <si>
    <t>Easier for both criminals and enforcement equally</t>
  </si>
  <si>
    <t>Helps enforcement slightly more than criminals</t>
  </si>
  <si>
    <t>Easier for law-enforcement to detect and stop scams</t>
  </si>
  <si>
    <t>Won’t make much difference</t>
  </si>
  <si>
    <t xml:space="preserve"> Thinking again about attempted spam and fraudulent activity, how do you think AI will affect those attempting fraud, scams or spam emails?  </t>
  </si>
  <si>
    <t>A large increase</t>
  </si>
  <si>
    <t>A small increase</t>
  </si>
  <si>
    <t>No change</t>
  </si>
  <si>
    <t>A small decrease</t>
  </si>
  <si>
    <t>A large decrease</t>
  </si>
  <si>
    <t xml:space="preserve"> If at all, with the widening use of AI, do you expect an increase or decrease in the number of attempted fraud, organised scam, or spam emails you receive?</t>
  </si>
  <si>
    <t>Confident</t>
  </si>
  <si>
    <t>Somewhat confident</t>
  </si>
  <si>
    <t>Not confident</t>
  </si>
  <si>
    <t xml:space="preserve"> How confident do you personally feel in identifying and avoiding attempted fraud, organised scam or spam emails using AI?</t>
  </si>
  <si>
    <t>Yes, I encountered an AI scam and fell victim to it</t>
  </si>
  <si>
    <t>Yes, encountered an AI scam but did not fall victim to it</t>
  </si>
  <si>
    <t>No, I did not encounter any scams of this type</t>
  </si>
  <si>
    <t xml:space="preserve"> Over the month of December, have you personally encountered or fallen for AI scams? For example through deepfakes, phone calls, or fake websites/marketplace listings.</t>
  </si>
  <si>
    <t>Yes, they encountered an AI scam and fell victim to it</t>
  </si>
  <si>
    <t>Yes, they encountered an AI scam but did not fall victim to it</t>
  </si>
  <si>
    <t>Don't know</t>
  </si>
  <si>
    <t xml:space="preserve"> Over the month of December, has a friend or family member encountered or fall for AI scams? For example through deepfakes, phone calls, or fake websites/marketplace listings</t>
  </si>
  <si>
    <t xml:space="preserve"> I come across AI-generated content (text, images, audio or video) every time I go online)</t>
  </si>
  <si>
    <t xml:space="preserve"> AI content is often hard to tell apart from things made by real people, making my experience of the internet less human.</t>
  </si>
  <si>
    <t xml:space="preserve"> I’m less confident that news, reviews or advice online is genuine because of AI</t>
  </si>
  <si>
    <t xml:space="preserve"> Because of AI content, I’m more cautious about clicking links or buying things online.</t>
  </si>
  <si>
    <t xml:space="preserve"> AI makes adverts and recommendations feel more useful and relevant to me</t>
  </si>
  <si>
    <t xml:space="preserve"> AI personalisation makes my online experience faster or more productive</t>
  </si>
  <si>
    <t xml:space="preserve"> Online conversations feel less personal or more manufactured because of AI</t>
  </si>
  <si>
    <t xml:space="preserve"> I notice AI-generated or fake product listings more often when shopping online</t>
  </si>
  <si>
    <t>Grid Summary: To what extent do you agree with the following statements?</t>
  </si>
  <si>
    <t>To what extent do you agree with the following statements?: I come across AI-generated content (text, images, audio or video) every time I go online)</t>
  </si>
  <si>
    <t>To what extent do you agree with the following statements?: AI content is often hard to tell apart from things made by real people, making my experience of the internet less human.</t>
  </si>
  <si>
    <t>To what extent do you agree with the following statements?: I’m less confident that news, reviews or advice online is genuine because of AI</t>
  </si>
  <si>
    <t>To what extent do you agree with the following statements?: Because of AI content, I’m more cautious about clicking links or buying things online.</t>
  </si>
  <si>
    <t>To what extent do you agree with the following statements?: AI makes adverts and recommendations feel more useful and relevant to me</t>
  </si>
  <si>
    <t>To what extent do you agree with the following statements?: AI personalisation makes my online experience faster or more productive</t>
  </si>
  <si>
    <t>To what extent do you agree with the following statements?: Online conversations feel less personal or more manufactured because of AI</t>
  </si>
  <si>
    <t>To what extent do you agree with the following statements?: I notice AI-generated or fake product listings more often when shopping online</t>
  </si>
  <si>
    <t xml:space="preserve"> “I find myself using certain online services less due to the experience being damaged by bots and AI generated content”</t>
  </si>
  <si>
    <t xml:space="preserve"> “I trust what I see online less as a result of the increase in AI”</t>
  </si>
  <si>
    <t>Grid Summary: To what extent do you agree with the following statements?  </t>
  </si>
  <si>
    <t>To what extent do you agree with the following statements?  : “I find myself using certain online services less due to the experience being damaged by bots and AI generated content”</t>
  </si>
  <si>
    <t>To what extent do you agree with the following statements?  : “I trust what I see online less as a result of the increase in AI”</t>
  </si>
  <si>
    <t>I avoid clicking on unfamiliar links or advertisements</t>
  </si>
  <si>
    <t>I check information online more carefully than before</t>
  </si>
  <si>
    <t>I share less personal information online</t>
  </si>
  <si>
    <t>I rely more on friends/family for recommendations</t>
  </si>
  <si>
    <t>I participate less in online discussions or comment sections</t>
  </si>
  <si>
    <t>I have stopped using certain websites or online services</t>
  </si>
  <si>
    <t>I have not changed any of these behaviours</t>
  </si>
  <si>
    <t>I have reduced the amount I buy online</t>
  </si>
  <si>
    <t>In the last year, have you changed any of the following behaviours because of the increase in AI content online? Select all that apply</t>
  </si>
  <si>
    <t xml:space="preserve"> Social media (e.g. Instagram, Facebook, TikTok)</t>
  </si>
  <si>
    <t xml:space="preserve"> Influencers or online creators</t>
  </si>
  <si>
    <t xml:space="preserve"> Public institutions (e.g. NHS, government services)</t>
  </si>
  <si>
    <t xml:space="preserve"> Brands or companies advertising online</t>
  </si>
  <si>
    <t>Much less trust</t>
  </si>
  <si>
    <t>Less trust</t>
  </si>
  <si>
    <t>More trust</t>
  </si>
  <si>
    <t>Much more trust</t>
  </si>
  <si>
    <t>Grid Summary: How has the rise of AI online affected your level of trust in the following types of online services, compared to 2024? </t>
  </si>
  <si>
    <t>How has the rise of AI online affected your level of trust in the following types of online services, compared to 2024? : News websites</t>
  </si>
  <si>
    <t>How has the rise of AI online affected your level of trust in the following types of online services, compared to 2024? : Social media (e.g. Instagram, Facebook, TikTok)</t>
  </si>
  <si>
    <t>How has the rise of AI online affected your level of trust in the following types of online services, compared to 2024? : e-Commerce websites (e.g. Amazon, eBay)</t>
  </si>
  <si>
    <t>How has the rise of AI online affected your level of trust in the following types of online services, compared to 2024? : Influencers or online creators</t>
  </si>
  <si>
    <t>How has the rise of AI online affected your level of trust in the following types of online services, compared to 2024? : Public institutions (e.g. NHS, government services)</t>
  </si>
  <si>
    <t>How has the rise of AI online affected your level of trust in the following types of online services, compared to 2024? : Brands or companies advertising online</t>
  </si>
  <si>
    <t>Yes, a few times</t>
  </si>
  <si>
    <t>Yes, once</t>
  </si>
  <si>
    <t xml:space="preserve"> Have you ever avoided making an online purchase because you suspected the website, product, or advertisement might be AI-generated or fraudulent?</t>
  </si>
  <si>
    <t>Yes, somebody I know has</t>
  </si>
  <si>
    <t>Yes, both I and somebody I know have</t>
  </si>
  <si>
    <t xml:space="preserve"> Have you ever lost money because of an online scam or misleading content that you believe may have used AI (e.g. deepfake ads, synthetic product listings, AI impersonation)? </t>
  </si>
  <si>
    <t xml:space="preserve"> Unsure whether what I am seeing is real or AI-generated</t>
  </si>
  <si>
    <t xml:space="preserve"> Anxious about potential scams or fraudulent activity</t>
  </si>
  <si>
    <t xml:space="preserve"> Overwhelmed by the amount of AI-generated content</t>
  </si>
  <si>
    <t xml:space="preserve"> Confident in my ability to navigate online content safely</t>
  </si>
  <si>
    <t xml:space="preserve"> In control of my online experience</t>
  </si>
  <si>
    <t>Very often</t>
  </si>
  <si>
    <t>Often</t>
  </si>
  <si>
    <t>Sometimes</t>
  </si>
  <si>
    <t>Grid Summary: When using the internet today, how often do you personally feel each of the following? </t>
  </si>
  <si>
    <t>When using the internet today, how often do you personally feel each of the following? : Unsure whether what I am seeing is real or AI-generated</t>
  </si>
  <si>
    <t>When using the internet today, how often do you personally feel each of the following? : Anxious about potential scams or fraudulent activity</t>
  </si>
  <si>
    <t>When using the internet today, how often do you personally feel each of the following? : Overwhelmed by the amount of AI-generated content</t>
  </si>
  <si>
    <t>When using the internet today, how often do you personally feel each of the following? : Confident in my ability to navigate online content safely</t>
  </si>
  <si>
    <t>When using the internet today, how often do you personally feel each of the following? : In control of my online experience</t>
  </si>
  <si>
    <t>Much more genuine</t>
  </si>
  <si>
    <t>Slightly more genuine</t>
  </si>
  <si>
    <t>Slightly less genuine</t>
  </si>
  <si>
    <t>Much less genuine</t>
  </si>
  <si>
    <t xml:space="preserve"> Compared to last year, how genuine or personal do your online interactions feel today?</t>
  </si>
  <si>
    <t xml:space="preserve"> Yourself</t>
  </si>
  <si>
    <t xml:space="preserve"> The UK public</t>
  </si>
  <si>
    <t xml:space="preserve"> Authorities (e.g. the government, the police)</t>
  </si>
  <si>
    <t xml:space="preserve"> Tech companies (e.g. Meta, Google, Microsoft)</t>
  </si>
  <si>
    <t xml:space="preserve"> Other companies (i.e. those outside the tech sector, like retail or car manufacturers)</t>
  </si>
  <si>
    <t>Sufficiently equipped</t>
  </si>
  <si>
    <t>Somewhat equipped</t>
  </si>
  <si>
    <t>Lacking powers</t>
  </si>
  <si>
    <t>Definitely not</t>
  </si>
  <si>
    <t>Grid Summary: For each of the following, how well equipped do you feel they are in being able to identify and combat attempted fraud, organised scam or spam that uses AI?</t>
  </si>
  <si>
    <t>For each of the following, how well equipped do you feel they are in being able to identify and combat attempted fraud, organised scam or spam that uses AI?: Yourself</t>
  </si>
  <si>
    <t>For each of the following, how well equipped do you feel they are in being able to identify and combat attempted fraud, organised scam or spam that uses AI?: The UK public</t>
  </si>
  <si>
    <t>For each of the following, how well equipped do you feel they are in being able to identify and combat attempted fraud, organised scam or spam that uses AI?: Authorities (e.g. the government, the police)</t>
  </si>
  <si>
    <t>For each of the following, how well equipped do you feel they are in being able to identify and combat attempted fraud, organised scam or spam that uses AI?: Tech companies (e.g. Meta, Google, Microsoft)</t>
  </si>
  <si>
    <t>For each of the following, how well equipped do you feel they are in being able to identify and combat attempted fraud, organised scam or spam that uses AI?: Other companies (i.e. those outside the tech sector, like retail or car manufacturers)</t>
  </si>
  <si>
    <t xml:space="preserve"> I would support tougher action against those using AI to commit fraud</t>
  </si>
  <si>
    <t xml:space="preserve"> An internet made up only of real humans would be safer.</t>
  </si>
  <si>
    <t xml:space="preserve"> An internet made up only of real humans would make it easier to trust what I see online.</t>
  </si>
  <si>
    <t xml:space="preserve"> I would prefer to interact only with verified real people when using online services.</t>
  </si>
  <si>
    <t xml:space="preserve"> An all-human internet would reduce misinformation, scams, and impersonation.</t>
  </si>
  <si>
    <t>Grid Summary: To what extent do you agree with the following statements.</t>
  </si>
  <si>
    <t>To what extent do you agree with the following statements.: I would support tougher action against those using AI to commit fraud</t>
  </si>
  <si>
    <t>To what extent do you agree with the following statements.: An internet made up only of real humans would be safer.</t>
  </si>
  <si>
    <t>To what extent do you agree with the following statements.: An internet made up only of real humans would make it easier to trust what I see online.</t>
  </si>
  <si>
    <t>To what extent do you agree with the following statements.: I would prefer to interact only with verified real people when using online services.</t>
  </si>
  <si>
    <t>To what extent do you agree with the following statements.: An all-human internet would reduce misinformation, scams, and impersonation.</t>
  </si>
  <si>
    <t>Greatly increase</t>
  </si>
  <si>
    <t>Increase</t>
  </si>
  <si>
    <t>Stay the same</t>
  </si>
  <si>
    <t>Decrease</t>
  </si>
  <si>
    <t>Greatly decrease</t>
  </si>
  <si>
    <t xml:space="preserve"> In 5 years time, imagine online services continued to operate with the same level of AI content that exists today. How do you think your usage of these service may change?</t>
  </si>
  <si>
    <t xml:space="preserve"> Imagine a scenario where existing services included a verified watermark that verifies if AI and bots are present. How do you think this would change your use of these services?</t>
  </si>
  <si>
    <t>Very likely</t>
  </si>
  <si>
    <t>Quite likely</t>
  </si>
  <si>
    <t>Neither likely nor unlikely</t>
  </si>
  <si>
    <t>Quite unlikely</t>
  </si>
  <si>
    <t>Very unlikely</t>
  </si>
  <si>
    <t xml:space="preserve"> Imagine a scenario where new services are launched that require verification, and are absent of AI and bots, with only verified human beings on the platform. How likely would you be to use these services over existing ones?</t>
  </si>
  <si>
    <t>Make it easier to trust what I see online</t>
  </si>
  <si>
    <t>Make people more accountable for what they post</t>
  </si>
  <si>
    <t>Make online interactions safer</t>
  </si>
  <si>
    <t>Reduce misinformation and scams</t>
  </si>
  <si>
    <t>Improve the quality of conversations online</t>
  </si>
  <si>
    <t>Make the barrier for participation higher</t>
  </si>
  <si>
    <t>Weaponise transparency</t>
  </si>
  <si>
    <t>Would be a government overreach</t>
  </si>
  <si>
    <t>Suppress free speech</t>
  </si>
  <si>
    <t>Make the internet less open or fun</t>
  </si>
  <si>
    <t>Imagine a version of the internet where users can easily verify they are real humans. What impact do you think this would have? </t>
  </si>
  <si>
    <t>Very comfortable</t>
  </si>
  <si>
    <t>Quite comfortable</t>
  </si>
  <si>
    <t>Neither comfortable nor uncomfortable</t>
  </si>
  <si>
    <t>Quite uncomfortable</t>
  </si>
  <si>
    <t>Very uncomfortable</t>
  </si>
  <si>
    <t xml:space="preserve"> How comfortable would you be with online platforms verifying your humanity to ensure all users are real humans? </t>
  </si>
  <si>
    <t xml:space="preserve"> How comfortable would you be with online platforms verifying your identity to ensure all users are real humans?</t>
  </si>
  <si>
    <t>Significantly increase my trust</t>
  </si>
  <si>
    <t>Slightly increase my trust</t>
  </si>
  <si>
    <t>Make no difference</t>
  </si>
  <si>
    <t>Slightly decrease my trust</t>
  </si>
  <si>
    <t>Significantly decrease my trust</t>
  </si>
  <si>
    <t xml:space="preserve"> If certain online platforms introduced privacy preserving human-verification requirements, how do you think this would affect your trust in those platforms?</t>
  </si>
  <si>
    <t xml:space="preserve"> Some services may offer better detection and labelling of AI-generated content but require personal information/ data to do so. How likely would you be to use such a service? </t>
  </si>
  <si>
    <t>Provide the required verification</t>
  </si>
  <si>
    <t>Switch to a similar service without verification</t>
  </si>
  <si>
    <t>Stop using that type of service altogether</t>
  </si>
  <si>
    <t xml:space="preserve"> Thinking about websites or apps you currently use frequently, if they required additional verification checks to keep using the platform, which of the following would you be most likely to do?</t>
  </si>
  <si>
    <t>Greatly improve</t>
  </si>
  <si>
    <t>Slightly Improve</t>
  </si>
  <si>
    <t>It would not improve</t>
  </si>
  <si>
    <t xml:space="preserve"> Imagine a scenario where an online service required verification in order to open an account. This would mean that: individuals would only be able to create one  	meaning the individual could be held responsible for their actions 	without the ability to create another account to avoid any sanctions or penalties for misbehaviour or rule breaking.  To what extent do you think this would help to improve your experience when using these services?</t>
  </si>
  <si>
    <t>Full Results</t>
  </si>
  <si>
    <t>Fraud</t>
  </si>
  <si>
    <t>Think</t>
  </si>
  <si>
    <t>Way</t>
  </si>
  <si>
    <t>Information</t>
  </si>
  <si>
    <t>Makes</t>
  </si>
  <si>
    <t>Good</t>
  </si>
  <si>
    <t>Someone</t>
  </si>
  <si>
    <t>Just</t>
  </si>
  <si>
    <t>Larger</t>
  </si>
  <si>
    <t>Little</t>
  </si>
  <si>
    <t>Knowledge</t>
  </si>
  <si>
    <t>Ways</t>
  </si>
  <si>
    <t>Fake</t>
  </si>
  <si>
    <t>Emails</t>
  </si>
  <si>
    <t>Easily</t>
  </si>
  <si>
    <t>Victims</t>
  </si>
  <si>
    <t>Internet</t>
  </si>
  <si>
    <t>Number</t>
  </si>
  <si>
    <t>Increasing</t>
  </si>
  <si>
    <t>Scammers</t>
  </si>
  <si>
    <t>Will</t>
  </si>
  <si>
    <t>Defraud</t>
  </si>
  <si>
    <t>Sites</t>
  </si>
  <si>
    <t>Humans</t>
  </si>
  <si>
    <t>Others</t>
  </si>
  <si>
    <t>Personal</t>
  </si>
  <si>
    <t>Companies</t>
  </si>
  <si>
    <t>Use</t>
  </si>
  <si>
    <t>Already</t>
  </si>
  <si>
    <t>Fraudsters</t>
  </si>
  <si>
    <t>New</t>
  </si>
  <si>
    <t>Large</t>
  </si>
  <si>
    <t>Gets</t>
  </si>
  <si>
    <t>Identify</t>
  </si>
  <si>
    <t>Scamming</t>
  </si>
  <si>
    <t>Tech</t>
  </si>
  <si>
    <t>May</t>
  </si>
  <si>
    <t>Activity</t>
  </si>
  <si>
    <t>Can</t>
  </si>
  <si>
    <t>Create</t>
  </si>
  <si>
    <t>Older</t>
  </si>
  <si>
    <t>Seem</t>
  </si>
  <si>
    <t>Always</t>
  </si>
  <si>
    <t>Try</t>
  </si>
  <si>
    <t>Even</t>
  </si>
  <si>
    <t>Now</t>
  </si>
  <si>
    <t>Scale</t>
  </si>
  <si>
    <t>Technology</t>
  </si>
  <si>
    <t>Content</t>
  </si>
  <si>
    <t>Spot</t>
  </si>
  <si>
    <t>Data</t>
  </si>
  <si>
    <t>Available</t>
  </si>
  <si>
    <t>Voice</t>
  </si>
  <si>
    <t>Opportunities</t>
  </si>
  <si>
    <t>Fool</t>
  </si>
  <si>
    <t>See</t>
  </si>
  <si>
    <t>Get</t>
  </si>
  <si>
    <t>Also</t>
  </si>
  <si>
    <t>Difficult</t>
  </si>
  <si>
    <t>Done</t>
  </si>
  <si>
    <t>Phishing</t>
  </si>
  <si>
    <t>Making</t>
  </si>
  <si>
    <t>Especially</t>
  </si>
  <si>
    <t>Ability</t>
  </si>
  <si>
    <t>Human</t>
  </si>
  <si>
    <t>Sophisticated</t>
  </si>
  <si>
    <t>Things</t>
  </si>
  <si>
    <t>Detect</t>
  </si>
  <si>
    <t>Deep</t>
  </si>
  <si>
    <t>Online</t>
  </si>
  <si>
    <t>Send</t>
  </si>
  <si>
    <t>Rise</t>
  </si>
  <si>
    <t>Looks</t>
  </si>
  <si>
    <t>Effort</t>
  </si>
  <si>
    <t>Many</t>
  </si>
  <si>
    <t>Tools</t>
  </si>
  <si>
    <t>Able</t>
  </si>
  <si>
    <t>One</t>
  </si>
  <si>
    <t>Media</t>
  </si>
  <si>
    <t>Run</t>
  </si>
  <si>
    <t>Ahead</t>
  </si>
  <si>
    <t>Genuine</t>
  </si>
  <si>
    <t>Mimic</t>
  </si>
  <si>
    <t>Quicker</t>
  </si>
  <si>
    <t>People</t>
  </si>
  <si>
    <t>Faster</t>
  </si>
  <si>
    <t>Believe</t>
  </si>
  <si>
    <t>Becomes</t>
  </si>
  <si>
    <t>Social</t>
  </si>
  <si>
    <t>Images</t>
  </si>
  <si>
    <t>Less</t>
  </si>
  <si>
    <t>Finding</t>
  </si>
  <si>
    <t>Bad</t>
  </si>
  <si>
    <t>Email</t>
  </si>
  <si>
    <t>Take</t>
  </si>
  <si>
    <t>Looking</t>
  </si>
  <si>
    <t>Fakes</t>
  </si>
  <si>
    <t>Ever</t>
  </si>
  <si>
    <t>Difference</t>
  </si>
  <si>
    <t>Manipulate</t>
  </si>
  <si>
    <t>Help</t>
  </si>
  <si>
    <t>Well</t>
  </si>
  <si>
    <t>Attacks</t>
  </si>
  <si>
    <t>Ones</t>
  </si>
  <si>
    <t>Likely</t>
  </si>
  <si>
    <t>Make</t>
  </si>
  <si>
    <t>Money</t>
  </si>
  <si>
    <t>Advantage</t>
  </si>
  <si>
    <t>Due</t>
  </si>
  <si>
    <t>Text</t>
  </si>
  <si>
    <t>Tool</t>
  </si>
  <si>
    <t>Security</t>
  </si>
  <si>
    <t>Everything</t>
  </si>
  <si>
    <t>Scammed</t>
  </si>
  <si>
    <t>Access</t>
  </si>
  <si>
    <t>Professional</t>
  </si>
  <si>
    <t>Real</t>
  </si>
  <si>
    <t>Clever</t>
  </si>
  <si>
    <t>Tell</t>
  </si>
  <si>
    <t>Trick</t>
  </si>
  <si>
    <t>Person</t>
  </si>
  <si>
    <t>Lots</t>
  </si>
  <si>
    <t>Generated</t>
  </si>
  <si>
    <t>Rate</t>
  </si>
  <si>
    <t>Becoming</t>
  </si>
  <si>
    <t>Using</t>
  </si>
  <si>
    <t>Made</t>
  </si>
  <si>
    <t>Hard</t>
  </si>
  <si>
    <t>Fall</t>
  </si>
  <si>
    <t>Exploit</t>
  </si>
  <si>
    <t>Trying</t>
  </si>
  <si>
    <t>Lot</t>
  </si>
  <si>
    <t>Going</t>
  </si>
  <si>
    <t>Crime</t>
  </si>
  <si>
    <t>Much</t>
  </si>
  <si>
    <t>Like</t>
  </si>
  <si>
    <t>Quickly</t>
  </si>
  <si>
    <t>Peoples</t>
  </si>
  <si>
    <t>Advanced</t>
  </si>
  <si>
    <t>Time</t>
  </si>
  <si>
    <t>Attempts</t>
  </si>
  <si>
    <t>Cyber</t>
  </si>
  <si>
    <t>Cybercrime</t>
  </si>
  <si>
    <t>Better</t>
  </si>
  <si>
    <t>Look</t>
  </si>
  <si>
    <t>Dont</t>
  </si>
  <si>
    <t>Work</t>
  </si>
  <si>
    <t>Become</t>
  </si>
  <si>
    <t>Fraudulent</t>
  </si>
  <si>
    <t>Realistic</t>
  </si>
  <si>
    <t>Produce</t>
  </si>
  <si>
    <t>Day</t>
  </si>
  <si>
    <t>—</t>
  </si>
  <si>
    <t>Getting</t>
  </si>
  <si>
    <t>Criminals</t>
  </si>
  <si>
    <t>Know</t>
  </si>
  <si>
    <t>Impersonate</t>
  </si>
  <si>
    <t>Expect</t>
  </si>
  <si>
    <t>Sure</t>
  </si>
  <si>
    <t>Criminal</t>
  </si>
  <si>
    <t>Cost</t>
  </si>
  <si>
    <t>Authentic</t>
  </si>
  <si>
    <t>Find</t>
  </si>
  <si>
    <t>Easy</t>
  </si>
  <si>
    <t>Believable</t>
  </si>
  <si>
    <t>Scam</t>
  </si>
  <si>
    <t>Used</t>
  </si>
  <si>
    <t>Target</t>
  </si>
  <si>
    <t>Messages</t>
  </si>
  <si>
    <t>Seems</t>
  </si>
  <si>
    <t>Scams</t>
  </si>
  <si>
    <t>Generate</t>
  </si>
  <si>
    <t>Convincing</t>
  </si>
  <si>
    <t>Etc</t>
  </si>
  <si>
    <t>Individuals</t>
  </si>
  <si>
    <t>Pretend</t>
  </si>
  <si>
    <t>Vulnerable</t>
  </si>
  <si>
    <t>Spam</t>
  </si>
  <si>
    <t>Days</t>
  </si>
  <si>
    <t xml:space="preserve"> Please outline why you expect the number of attempted fraud, organised scam, or spam emails to increase? </t>
  </si>
  <si>
    <t>Customer</t>
  </si>
  <si>
    <t>Trust</t>
  </si>
  <si>
    <t>Interactions</t>
  </si>
  <si>
    <t>Correct</t>
  </si>
  <si>
    <t>News</t>
  </si>
  <si>
    <t>Doesnt</t>
  </si>
  <si>
    <t>Prefer</t>
  </si>
  <si>
    <t>Wary</t>
  </si>
  <si>
    <t>Taken</t>
  </si>
  <si>
    <t>Feeling</t>
  </si>
  <si>
    <t>Yes</t>
  </si>
  <si>
    <t>Conversations</t>
  </si>
  <si>
    <t>Need</t>
  </si>
  <si>
    <t>Give</t>
  </si>
  <si>
    <t>Anything</t>
  </si>
  <si>
    <t>Websites</t>
  </si>
  <si>
    <t>Times</t>
  </si>
  <si>
    <t>Contact</t>
  </si>
  <si>
    <t>Hate</t>
  </si>
  <si>
    <t>Whether</t>
  </si>
  <si>
    <t>Though</t>
  </si>
  <si>
    <t>Posts</t>
  </si>
  <si>
    <t>Issue</t>
  </si>
  <si>
    <t>Cant</t>
  </si>
  <si>
    <t>Communicating</t>
  </si>
  <si>
    <t>Helpful</t>
  </si>
  <si>
    <t>Frustrated</t>
  </si>
  <si>
    <t>True</t>
  </si>
  <si>
    <t>Nothing</t>
  </si>
  <si>
    <t>Impersonal</t>
  </si>
  <si>
    <t>Life</t>
  </si>
  <si>
    <t>Intelligence</t>
  </si>
  <si>
    <t>Nowadays</t>
  </si>
  <si>
    <t>Service</t>
  </si>
  <si>
    <t>Answers</t>
  </si>
  <si>
    <t>Sense</t>
  </si>
  <si>
    <t>Usually</t>
  </si>
  <si>
    <t>Language</t>
  </si>
  <si>
    <t>Youre</t>
  </si>
  <si>
    <t>Say</t>
  </si>
  <si>
    <t>Understand</t>
  </si>
  <si>
    <t>Unsure</t>
  </si>
  <si>
    <t>Problem</t>
  </si>
  <si>
    <t>Talking</t>
  </si>
  <si>
    <t>Speak</t>
  </si>
  <si>
    <t>Taking</t>
  </si>
  <si>
    <t>End</t>
  </si>
  <si>
    <t>Gives</t>
  </si>
  <si>
    <t>Chat</t>
  </si>
  <si>
    <t>Comments</t>
  </si>
  <si>
    <t>Bit</t>
  </si>
  <si>
    <t>Robotic</t>
  </si>
  <si>
    <t>None</t>
  </si>
  <si>
    <t>Careful</t>
  </si>
  <si>
    <t>Chats</t>
  </si>
  <si>
    <t>Response</t>
  </si>
  <si>
    <t>Thing</t>
  </si>
  <si>
    <t>Rather</t>
  </si>
  <si>
    <t>Read</t>
  </si>
  <si>
    <t>Almost</t>
  </si>
  <si>
    <t>Ive</t>
  </si>
  <si>
    <t>Search</t>
  </si>
  <si>
    <t>Whats</t>
  </si>
  <si>
    <t>Instead</t>
  </si>
  <si>
    <t>Stuff</t>
  </si>
  <si>
    <t>Communicate</t>
  </si>
  <si>
    <t>Anymore</t>
  </si>
  <si>
    <t>Interaction</t>
  </si>
  <si>
    <t>Certain</t>
  </si>
  <si>
    <t>World</t>
  </si>
  <si>
    <t>Seeing</t>
  </si>
  <si>
    <t>Back</t>
  </si>
  <si>
    <t>Away</t>
  </si>
  <si>
    <t>Question</t>
  </si>
  <si>
    <t>Trustworthy</t>
  </si>
  <si>
    <t>Artificial</t>
  </si>
  <si>
    <t>Generic</t>
  </si>
  <si>
    <t>Asking</t>
  </si>
  <si>
    <t>Lack</t>
  </si>
  <si>
    <t>Chatting</t>
  </si>
  <si>
    <t>Responses</t>
  </si>
  <si>
    <t>Sad</t>
  </si>
  <si>
    <t>Different</t>
  </si>
  <si>
    <t>Ask</t>
  </si>
  <si>
    <t>Feels</t>
  </si>
  <si>
    <t>Theres</t>
  </si>
  <si>
    <t>Robot</t>
  </si>
  <si>
    <t>Comes</t>
  </si>
  <si>
    <t>Services</t>
  </si>
  <si>
    <t>Automated</t>
  </si>
  <si>
    <t>Interacting</t>
  </si>
  <si>
    <t>Speaking</t>
  </si>
  <si>
    <t>Interact</t>
  </si>
  <si>
    <t>Really</t>
  </si>
  <si>
    <t>Trusting</t>
  </si>
  <si>
    <t>Every</t>
  </si>
  <si>
    <t>Problems</t>
  </si>
  <si>
    <t>Bot</t>
  </si>
  <si>
    <t>Actually</t>
  </si>
  <si>
    <t>Connection</t>
  </si>
  <si>
    <t>Company</t>
  </si>
  <si>
    <t>Machine</t>
  </si>
  <si>
    <t>Emotional</t>
  </si>
  <si>
    <t>Across</t>
  </si>
  <si>
    <t>Conversation</t>
  </si>
  <si>
    <t>Isnt</t>
  </si>
  <si>
    <t>Takes</t>
  </si>
  <si>
    <t>Come</t>
  </si>
  <si>
    <t>Without</t>
  </si>
  <si>
    <t>Replies</t>
  </si>
  <si>
    <t>Line</t>
  </si>
  <si>
    <t>Feel</t>
  </si>
  <si>
    <t>Videos</t>
  </si>
  <si>
    <t>Quite</t>
  </si>
  <si>
    <t>Something</t>
  </si>
  <si>
    <t>Annoying</t>
  </si>
  <si>
    <t>Respond</t>
  </si>
  <si>
    <t>Questions</t>
  </si>
  <si>
    <t>Actual</t>
  </si>
  <si>
    <t>Deal</t>
  </si>
  <si>
    <t>Empathy</t>
  </si>
  <si>
    <t>Thinking</t>
  </si>
  <si>
    <t>Still</t>
  </si>
  <si>
    <t>Robots</t>
  </si>
  <si>
    <t>Support</t>
  </si>
  <si>
    <t>Users</t>
  </si>
  <si>
    <t>Shopping</t>
  </si>
  <si>
    <t>Encounter</t>
  </si>
  <si>
    <t>Want</t>
  </si>
  <si>
    <t>Computer</t>
  </si>
  <si>
    <t>Great</t>
  </si>
  <si>
    <t>Touch</t>
  </si>
  <si>
    <t>Worried</t>
  </si>
  <si>
    <t>Far</t>
  </si>
  <si>
    <t>Experience</t>
  </si>
  <si>
    <t>Answer</t>
  </si>
  <si>
    <t>Cautious</t>
  </si>
  <si>
    <t>Chatbot</t>
  </si>
  <si>
    <t>Right</t>
  </si>
  <si>
    <t>Dealing</t>
  </si>
  <si>
    <t>Frustrating</t>
  </si>
  <si>
    <t>Safe</t>
  </si>
  <si>
    <t>Might</t>
  </si>
  <si>
    <t>Knowing</t>
  </si>
  <si>
    <t>Talk</t>
  </si>
  <si>
    <t>Point</t>
  </si>
  <si>
    <t xml:space="preserve"> You previously responded that you agree with a statement that suggested AI has made your experience of the internet feel less human i.e. a significant proportion of your online interactions are with artificial users. If this statement is correct, can you provide us a few words with how this makes you feel about your online experience. Please outline why below.</t>
  </si>
  <si>
    <t>Everyone</t>
  </si>
  <si>
    <t>Around</t>
  </si>
  <si>
    <t>Longer</t>
  </si>
  <si>
    <t>Aware</t>
  </si>
  <si>
    <t>Last</t>
  </si>
  <si>
    <t>Everywhere</t>
  </si>
  <si>
    <t>Year</t>
  </si>
  <si>
    <t>Accounts</t>
  </si>
  <si>
    <t xml:space="preserve"> You responded that your online interactions now feel less genuine today compared to last year. Please outline why below.</t>
  </si>
  <si>
    <t>Fire</t>
  </si>
  <si>
    <t>Talks</t>
  </si>
  <si>
    <t>Havent</t>
  </si>
  <si>
    <t>Illegal</t>
  </si>
  <si>
    <t>Conflict</t>
  </si>
  <si>
    <t>Strikes</t>
  </si>
  <si>
    <t>Attacked</t>
  </si>
  <si>
    <t>United</t>
  </si>
  <si>
    <t>Nightclub</t>
  </si>
  <si>
    <t>Ukraine</t>
  </si>
  <si>
    <t>Alps</t>
  </si>
  <si>
    <t>Military</t>
  </si>
  <si>
    <t>Continued</t>
  </si>
  <si>
    <t>Keir</t>
  </si>
  <si>
    <t>Captured</t>
  </si>
  <si>
    <t>Swiss</t>
  </si>
  <si>
    <t>Christmas</t>
  </si>
  <si>
    <t>Anthony</t>
  </si>
  <si>
    <t>Stories</t>
  </si>
  <si>
    <t>Wife</t>
  </si>
  <si>
    <t>Eve</t>
  </si>
  <si>
    <t>Died</t>
  </si>
  <si>
    <t>Lives</t>
  </si>
  <si>
    <t>Car</t>
  </si>
  <si>
    <t>York</t>
  </si>
  <si>
    <t>Politics</t>
  </si>
  <si>
    <t>Countries</t>
  </si>
  <si>
    <t>Invasion</t>
  </si>
  <si>
    <t>Removal</t>
  </si>
  <si>
    <t>Crash</t>
  </si>
  <si>
    <t>Incident</t>
  </si>
  <si>
    <t>Immigration</t>
  </si>
  <si>
    <t>Protests</t>
  </si>
  <si>
    <t>Capture</t>
  </si>
  <si>
    <t>Leader</t>
  </si>
  <si>
    <t>Switzerland</t>
  </si>
  <si>
    <t>Coming</t>
  </si>
  <si>
    <t>Joshua</t>
  </si>
  <si>
    <t>Loss</t>
  </si>
  <si>
    <t>Seen</t>
  </si>
  <si>
    <t>Economic</t>
  </si>
  <si>
    <t>Actions</t>
  </si>
  <si>
    <t>South</t>
  </si>
  <si>
    <t>Years</t>
  </si>
  <si>
    <t>Snow</t>
  </si>
  <si>
    <t>Terrible</t>
  </si>
  <si>
    <t>Got</t>
  </si>
  <si>
    <t>Night</t>
  </si>
  <si>
    <t>Usa</t>
  </si>
  <si>
    <t>Attacking</t>
  </si>
  <si>
    <t>Control</t>
  </si>
  <si>
    <t>Change</t>
  </si>
  <si>
    <t>Epstein</t>
  </si>
  <si>
    <t>Trump</t>
  </si>
  <si>
    <t>Festive</t>
  </si>
  <si>
    <t>Causing</t>
  </si>
  <si>
    <t>Involved</t>
  </si>
  <si>
    <t>Arrest</t>
  </si>
  <si>
    <t>Venezula</t>
  </si>
  <si>
    <t>Files</t>
  </si>
  <si>
    <t>Ice</t>
  </si>
  <si>
    <t>Joshuas</t>
  </si>
  <si>
    <t>Global</t>
  </si>
  <si>
    <t>Kidnapping</t>
  </si>
  <si>
    <t>States</t>
  </si>
  <si>
    <t>Bar</t>
  </si>
  <si>
    <t>Young</t>
  </si>
  <si>
    <t>Wedding</t>
  </si>
  <si>
    <t>Action</t>
  </si>
  <si>
    <t>Inflation</t>
  </si>
  <si>
    <t>Nigeria</t>
  </si>
  <si>
    <t>Remember</t>
  </si>
  <si>
    <t>Venezuala</t>
  </si>
  <si>
    <t>Force</t>
  </si>
  <si>
    <t>Biggest</t>
  </si>
  <si>
    <t>Cold</t>
  </si>
  <si>
    <t>Crisis</t>
  </si>
  <si>
    <t>Family</t>
  </si>
  <si>
    <t>Russia</t>
  </si>
  <si>
    <t>Trumps</t>
  </si>
  <si>
    <t>Capturing</t>
  </si>
  <si>
    <t>American</t>
  </si>
  <si>
    <t>Injured</t>
  </si>
  <si>
    <t>Warnings</t>
  </si>
  <si>
    <t>Iran</t>
  </si>
  <si>
    <t>Ongoing</t>
  </si>
  <si>
    <t>Big</t>
  </si>
  <si>
    <t>Deaths</t>
  </si>
  <si>
    <t>Climate</t>
  </si>
  <si>
    <t>Area</t>
  </si>
  <si>
    <t>Boxer</t>
  </si>
  <si>
    <t>Americas</t>
  </si>
  <si>
    <t>Killed</t>
  </si>
  <si>
    <t>Weather</t>
  </si>
  <si>
    <t>Heard</t>
  </si>
  <si>
    <t>Pay</t>
  </si>
  <si>
    <t>Budget</t>
  </si>
  <si>
    <t>Country</t>
  </si>
  <si>
    <t>Attention</t>
  </si>
  <si>
    <t>Arrested</t>
  </si>
  <si>
    <t>Arresting</t>
  </si>
  <si>
    <t>Kidnapped</t>
  </si>
  <si>
    <t>Attack</t>
  </si>
  <si>
    <t>Strike</t>
  </si>
  <si>
    <t>Bombing</t>
  </si>
  <si>
    <t>Heavy</t>
  </si>
  <si>
    <t>Conflicts</t>
  </si>
  <si>
    <t>Killing</t>
  </si>
  <si>
    <t>Venezuelas</t>
  </si>
  <si>
    <t>Intervention</t>
  </si>
  <si>
    <t>Disaster</t>
  </si>
  <si>
    <t>Activities</t>
  </si>
  <si>
    <t>Accident</t>
  </si>
  <si>
    <t>Starmer</t>
  </si>
  <si>
    <t>Watched</t>
  </si>
  <si>
    <t>Drug</t>
  </si>
  <si>
    <t>Party</t>
  </si>
  <si>
    <t>Invading</t>
  </si>
  <si>
    <t>Dictator</t>
  </si>
  <si>
    <t>Hitting</t>
  </si>
  <si>
    <t>Celebration</t>
  </si>
  <si>
    <t>Friends</t>
  </si>
  <si>
    <t>Forces</t>
  </si>
  <si>
    <t>Removing</t>
  </si>
  <si>
    <t>Another</t>
  </si>
  <si>
    <t>Resort</t>
  </si>
  <si>
    <t>Club</t>
  </si>
  <si>
    <t>Celebrations</t>
  </si>
  <si>
    <t>Two</t>
  </si>
  <si>
    <t>Probably</t>
  </si>
  <si>
    <t>Keep</t>
  </si>
  <si>
    <t>Maduro</t>
  </si>
  <si>
    <t>Ski</t>
  </si>
  <si>
    <t>Death</t>
  </si>
  <si>
    <t>Donald</t>
  </si>
  <si>
    <t>Fireworks</t>
  </si>
  <si>
    <t>Living</t>
  </si>
  <si>
    <t>America</t>
  </si>
  <si>
    <t>Venezuelan</t>
  </si>
  <si>
    <t>Minister</t>
  </si>
  <si>
    <t>Story</t>
  </si>
  <si>
    <t>President</t>
  </si>
  <si>
    <t>Nye</t>
  </si>
  <si>
    <t>Man</t>
  </si>
  <si>
    <t>Dead</t>
  </si>
  <si>
    <t>Prime</t>
  </si>
  <si>
    <t>Tragic</t>
  </si>
  <si>
    <t>Watch</t>
  </si>
  <si>
    <t>Economy</t>
  </si>
  <si>
    <t>Chelsea</t>
  </si>
  <si>
    <t>Political</t>
  </si>
  <si>
    <t>Gaza</t>
  </si>
  <si>
    <t>Immigrants</t>
  </si>
  <si>
    <t>Week</t>
  </si>
  <si>
    <t>War</t>
  </si>
  <si>
    <t>Holidays</t>
  </si>
  <si>
    <t>Cransmontana</t>
  </si>
  <si>
    <t>Public</t>
  </si>
  <si>
    <t>International</t>
  </si>
  <si>
    <t>Venezuela</t>
  </si>
  <si>
    <t>Oil</t>
  </si>
  <si>
    <t>Peace</t>
  </si>
  <si>
    <t>Government</t>
  </si>
  <si>
    <t>Awful</t>
  </si>
  <si>
    <t>Tragedy</t>
  </si>
  <si>
    <t>Russian</t>
  </si>
  <si>
    <t>Lost</t>
  </si>
  <si>
    <t xml:space="preserve"> In your own words, what has been the biggest news story of the last 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</si>
</sst>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amily val="2"/>
    </font>
    <font>
      <b/>
      <sz val="14"/>
      <color rgb="FF000000"/>
      <name val="Calibri"/>
      <family val="2"/>
    </font>
    <font>
      <sz val="14"/>
      <color rgb="FF000000"/>
      <name val="Calibri"/>
      <family val="2"/>
    </font>
    <font>
      <sz val="13"/>
      <color rgb="FF000000"/>
      <name val="Calibri"/>
      <family val="2"/>
    </font>
    <font>
      <i/>
      <sz val="13"/>
      <color rgb="FF000000"/>
      <name val="Calibri"/>
      <family val="2"/>
    </font>
    <font>
      <i/>
      <u/>
      <sz val="13"/>
      <color theme="10"/>
      <name val="Calibri"/>
      <family val="2"/>
    </font>
    <font>
      <b/>
      <sz val="11"/>
      <color rgb="FF000000"/>
      <name val="Calibri"/>
      <family val="2"/>
    </font>
    <font>
      <sz val="11"/>
      <color rgb="FF000000"/>
      <name val="Calibri"/>
      <family val="2"/>
    </font>
    <font>
      <u/>
      <sz val="11"/>
      <color theme="10"/>
      <name val="Calibri"/>
      <family val="2"/>
    </font>
    <font>
      <b/>
      <sz val="12"/>
      <color rgb="FF000000"/>
      <name val="Calibri"/>
      <family val="2"/>
    </font>
    <font>
      <b/>
      <i/>
      <sz val="11"/>
      <color rgb="FF000000"/>
      <name val="Calibri"/>
      <family val="2"/>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28">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calcChain" Target="calcChain.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theme" Target="theme/theme1.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image" Target="../media/image2.png"/></Relationships>
</file>

<file path=xl/drawings/_rels/drawing132.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image" Target="../media/image3.png"/></Relationships>
</file>

<file path=xl/drawings/_rels/drawing133.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image" Target="../media/image4.png"/></Relationships>
</file>

<file path=xl/drawings/_rels/drawing134.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1</xdr:col>
      <xdr:colOff>0</xdr:colOff>
      <xdr:row>2</xdr:row>
      <xdr:rowOff>0</xdr:rowOff>
    </xdr:from>
    <xdr:ext cx="5486400" cy="548640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00000000-0008-0000-82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1</xdr:col>
      <xdr:colOff>0</xdr:colOff>
      <xdr:row>2</xdr:row>
      <xdr:rowOff>0</xdr:rowOff>
    </xdr:from>
    <xdr:ext cx="5486400" cy="548640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00000000-0008-0000-8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1</xdr:col>
      <xdr:colOff>0</xdr:colOff>
      <xdr:row>2</xdr:row>
      <xdr:rowOff>0</xdr:rowOff>
    </xdr:from>
    <xdr:ext cx="5486400" cy="548640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00000000-0008-0000-84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1</xdr:col>
      <xdr:colOff>0</xdr:colOff>
      <xdr:row>2</xdr:row>
      <xdr:rowOff>0</xdr:rowOff>
    </xdr:from>
    <xdr:ext cx="5486400" cy="548640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00000000-0008-0000-85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heetViews>
  <sheetFormatPr baseColWidth="10" defaultRowHeight="15" x14ac:dyDescent="0.2"/>
  <sheetData>
    <row r="7" spans="6:12" ht="40" customHeight="1" x14ac:dyDescent="0.2">
      <c r="F7" s="22" t="s">
        <v>0</v>
      </c>
      <c r="G7" s="23"/>
      <c r="H7" s="23"/>
      <c r="I7" s="23"/>
      <c r="J7" s="23"/>
      <c r="K7" s="23"/>
      <c r="L7" s="23"/>
    </row>
    <row r="10" spans="6:12" ht="20" customHeight="1" x14ac:dyDescent="0.25">
      <c r="F10" s="2" t="s">
        <v>1</v>
      </c>
      <c r="K10" s="3" t="s">
        <v>2</v>
      </c>
    </row>
    <row r="11" spans="6:12" ht="20" customHeight="1" x14ac:dyDescent="0.25">
      <c r="F11" s="2" t="s">
        <v>3</v>
      </c>
      <c r="K11" s="3" t="s">
        <v>4</v>
      </c>
    </row>
    <row r="12" spans="6:12" ht="20" customHeight="1" x14ac:dyDescent="0.25">
      <c r="F12" s="2" t="s">
        <v>5</v>
      </c>
      <c r="K12" s="3" t="s">
        <v>6</v>
      </c>
    </row>
    <row r="13" spans="6:12" ht="20" customHeight="1" x14ac:dyDescent="0.25">
      <c r="F13" s="2" t="s">
        <v>7</v>
      </c>
      <c r="K13" s="3">
        <v>2004</v>
      </c>
    </row>
    <row r="14" spans="6:12" ht="19" x14ac:dyDescent="0.25">
      <c r="F14" s="2"/>
    </row>
    <row r="15" spans="6:12" ht="19" x14ac:dyDescent="0.25">
      <c r="F15" s="2"/>
    </row>
    <row r="16" spans="6:12" ht="19" x14ac:dyDescent="0.25">
      <c r="F16" s="2" t="s">
        <v>8</v>
      </c>
    </row>
    <row r="17" spans="6:13" ht="50" customHeight="1" x14ac:dyDescent="0.2">
      <c r="F17" s="24" t="s">
        <v>9</v>
      </c>
      <c r="G17" s="23"/>
      <c r="H17" s="23"/>
      <c r="I17" s="23"/>
      <c r="J17" s="23"/>
      <c r="K17" s="23"/>
      <c r="L17" s="23"/>
      <c r="M17" s="23"/>
    </row>
    <row r="19" spans="6:13" ht="30" customHeight="1" x14ac:dyDescent="0.2">
      <c r="F19" s="4" t="s">
        <v>10</v>
      </c>
    </row>
    <row r="20" spans="6:13" ht="17" x14ac:dyDescent="0.2">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39"/>
  <sheetViews>
    <sheetView showGridLines="0" workbookViewId="0"/>
  </sheetViews>
  <sheetFormatPr baseColWidth="10" defaultRowHeight="15" x14ac:dyDescent="0.2"/>
  <cols>
    <col min="4" max="4" width="100.6640625" customWidth="1"/>
    <col min="5" max="5" width="20.6640625" customWidth="1"/>
  </cols>
  <sheetData>
    <row r="2" spans="3:6" ht="40" customHeight="1" x14ac:dyDescent="0.2">
      <c r="D2" s="1" t="s">
        <v>11</v>
      </c>
    </row>
    <row r="6" spans="3:6" x14ac:dyDescent="0.2">
      <c r="D6" s="8" t="str">
        <f>HYPERLINK("#'Full Results'!A1", "Full Results")</f>
        <v>Full Results</v>
      </c>
    </row>
    <row r="8" spans="3:6" x14ac:dyDescent="0.2">
      <c r="D8" s="6" t="s">
        <v>12</v>
      </c>
      <c r="E8" s="6" t="s">
        <v>13</v>
      </c>
      <c r="F8" s="6" t="s">
        <v>14</v>
      </c>
    </row>
    <row r="9" spans="3:6" x14ac:dyDescent="0.2">
      <c r="C9">
        <v>1</v>
      </c>
      <c r="D9" s="8" t="str">
        <f>HYPERLINK("#'Table 1'!A1", "  How would you estimate your current usage of the internet?")</f>
        <v xml:space="preserve">  How would you estimate your current usage of the internet?</v>
      </c>
      <c r="E9" s="14" t="str">
        <f>HYPERLINK("#'Full Results'!A11", "11")</f>
        <v>11</v>
      </c>
      <c r="F9" t="s">
        <v>60</v>
      </c>
    </row>
    <row r="10" spans="3:6" x14ac:dyDescent="0.2">
      <c r="C10">
        <v>2</v>
      </c>
      <c r="D10" s="8" t="str">
        <f>HYPERLINK("#'Table 2'!A1", "Which of the following services do you use?")</f>
        <v>Which of the following services do you use?</v>
      </c>
      <c r="E10" s="14" t="str">
        <f>HYPERLINK("#'Full Results'!A21", "21")</f>
        <v>21</v>
      </c>
      <c r="F10" t="s">
        <v>60</v>
      </c>
    </row>
    <row r="11" spans="3:6" x14ac:dyDescent="0.2">
      <c r="C11">
        <v>3</v>
      </c>
      <c r="D11" s="8" t="str">
        <f>HYPERLINK("#'Table 3'!A1", "Grid Summary: How often do you tend to use these services? ")</f>
        <v>Grid Summary: How often do you tend to use these services? </v>
      </c>
      <c r="E11" s="7"/>
      <c r="F11" t="s">
        <v>96</v>
      </c>
    </row>
    <row r="12" spans="3:6" x14ac:dyDescent="0.2">
      <c r="C12">
        <v>4</v>
      </c>
      <c r="D12" s="8" t="str">
        <f>HYPERLINK("#'Table 4'!A1", "How often do you tend to use these services? : News websites")</f>
        <v>How often do you tend to use these services? : News websites</v>
      </c>
      <c r="E12" s="14" t="str">
        <f>HYPERLINK("#'Full Results'!A35", "35")</f>
        <v>35</v>
      </c>
      <c r="F12" t="s">
        <v>96</v>
      </c>
    </row>
    <row r="13" spans="3:6" x14ac:dyDescent="0.2">
      <c r="C13">
        <v>5</v>
      </c>
      <c r="D13" s="8" t="str">
        <f>HYPERLINK("#'Table 5'!A1", "How often do you tend to use these services? : Social media (e.g. Instagram, Facebook, Tiktok)")</f>
        <v>How often do you tend to use these services? : Social media (e.g. Instagram, Facebook, Tiktok)</v>
      </c>
      <c r="E13" s="14" t="str">
        <f>HYPERLINK("#'Full Results'!A51", "51")</f>
        <v>51</v>
      </c>
      <c r="F13" t="s">
        <v>96</v>
      </c>
    </row>
    <row r="14" spans="3:6" x14ac:dyDescent="0.2">
      <c r="C14">
        <v>6</v>
      </c>
      <c r="D14" s="8" t="str">
        <f>HYPERLINK("#'Table 6'!A1", "How often do you tend to use these services? : e-Commerce websites (e.g. Amazon, eBay)")</f>
        <v>How often do you tend to use these services? : e-Commerce websites (e.g. Amazon, eBay)</v>
      </c>
      <c r="E14" s="14" t="str">
        <f>HYPERLINK("#'Full Results'!A67", "67")</f>
        <v>67</v>
      </c>
      <c r="F14" t="s">
        <v>96</v>
      </c>
    </row>
    <row r="15" spans="3:6" x14ac:dyDescent="0.2">
      <c r="C15">
        <v>7</v>
      </c>
      <c r="D15" s="8" t="str">
        <f>HYPERLINK("#'Table 7'!A1", "How often do you tend to use these services? : Streaming services (e.g. Netflix, Amazon Prime)")</f>
        <v>How often do you tend to use these services? : Streaming services (e.g. Netflix, Amazon Prime)</v>
      </c>
      <c r="E15" s="14" t="str">
        <f>HYPERLINK("#'Full Results'!A83", "83")</f>
        <v>83</v>
      </c>
      <c r="F15" t="s">
        <v>96</v>
      </c>
    </row>
    <row r="16" spans="3:6" x14ac:dyDescent="0.2">
      <c r="C16">
        <v>8</v>
      </c>
      <c r="D16" s="8" t="str">
        <f>HYPERLINK("#'Table 8'!A1", "How often do you tend to use these services? : Dating apps/websites (e.g Tinder, Hinge)")</f>
        <v>How often do you tend to use these services? : Dating apps/websites (e.g Tinder, Hinge)</v>
      </c>
      <c r="E16" s="14" t="str">
        <f>HYPERLINK("#'Full Results'!A99", "99")</f>
        <v>99</v>
      </c>
      <c r="F16" t="s">
        <v>96</v>
      </c>
    </row>
    <row r="17" spans="3:6" x14ac:dyDescent="0.2">
      <c r="C17">
        <v>9</v>
      </c>
      <c r="D17" s="8" t="str">
        <f>HYPERLINK("#'Table 9'!A1", "How often do you tend to use these services? : Gaming platforms (e.g. Stream, Xbox live, Discord)")</f>
        <v>How often do you tend to use these services? : Gaming platforms (e.g. Stream, Xbox live, Discord)</v>
      </c>
      <c r="E17" s="14" t="str">
        <f>HYPERLINK("#'Full Results'!A115", "115")</f>
        <v>115</v>
      </c>
      <c r="F17" t="s">
        <v>96</v>
      </c>
    </row>
    <row r="18" spans="3:6" x14ac:dyDescent="0.2">
      <c r="C18">
        <v>10</v>
      </c>
      <c r="D18" s="8" t="str">
        <f>HYPERLINK("#'Table 10'!A1", "How often do you tend to use these services? : Educational platforms (e.g. Study guides, language learning platforms)")</f>
        <v>How often do you tend to use these services? : Educational platforms (e.g. Study guides, language learning platforms)</v>
      </c>
      <c r="E18" s="14" t="str">
        <f>HYPERLINK("#'Full Results'!A131", "131")</f>
        <v>131</v>
      </c>
      <c r="F18" t="s">
        <v>96</v>
      </c>
    </row>
    <row r="19" spans="3:6" x14ac:dyDescent="0.2">
      <c r="C19">
        <v>11</v>
      </c>
      <c r="D19" s="8" t="str">
        <f>HYPERLINK("#'Table 11'!A1", "How often do you tend to use these services? : Email services (e.g. Outlook, Gmail)")</f>
        <v>How often do you tend to use these services? : Email services (e.g. Outlook, Gmail)</v>
      </c>
      <c r="E19" s="14" t="str">
        <f>HYPERLINK("#'Full Results'!A147", "147")</f>
        <v>147</v>
      </c>
      <c r="F19" t="s">
        <v>96</v>
      </c>
    </row>
    <row r="20" spans="3:6" x14ac:dyDescent="0.2">
      <c r="C20">
        <v>12</v>
      </c>
      <c r="D20" s="8" t="str">
        <f>HYPERLINK("#'Table 12'!A1", "How often do you tend to use these services? : Ticketing services (e.g. Ticketmaster, StubHub)")</f>
        <v>How often do you tend to use these services? : Ticketing services (e.g. Ticketmaster, StubHub)</v>
      </c>
      <c r="E20" s="14" t="str">
        <f>HYPERLINK("#'Full Results'!A163", "163")</f>
        <v>163</v>
      </c>
      <c r="F20" t="s">
        <v>96</v>
      </c>
    </row>
    <row r="21" spans="3:6" x14ac:dyDescent="0.2">
      <c r="C21">
        <v>13</v>
      </c>
      <c r="D21" s="8" t="str">
        <f>HYPERLINK("#'Table 13'!A1", "How often do you tend to use these services? : Blogs or forums (e.g. Reddit, Quora)")</f>
        <v>How often do you tend to use these services? : Blogs or forums (e.g. Reddit, Quora)</v>
      </c>
      <c r="E21" s="14" t="str">
        <f>HYPERLINK("#'Full Results'!A179", "179")</f>
        <v>179</v>
      </c>
      <c r="F21" t="s">
        <v>96</v>
      </c>
    </row>
    <row r="22" spans="3:6" x14ac:dyDescent="0.2">
      <c r="C22">
        <v>14</v>
      </c>
      <c r="D22" s="8" t="str">
        <f>HYPERLINK("#'Table 14'!A1", "Grid Summary: Which of the following best describe how your usage of the internet (e.g. using social media, online shopping, online forums or browsing the internet more generally) has changed in the following time frames?")</f>
        <v>Grid Summary: Which of the following best describe how your usage of the internet (e.g. using social media, online shopping, online forums or browsing the internet more generally) has changed in the following time frames?</v>
      </c>
      <c r="E22" s="7"/>
      <c r="F22" t="s">
        <v>60</v>
      </c>
    </row>
    <row r="23" spans="3:6" x14ac:dyDescent="0.2">
      <c r="C23">
        <v>15</v>
      </c>
      <c r="D23" s="8" t="str">
        <f>HYPERLINK("#'Table 15'!A1", "Which of the following best describe how your usage of the internet (e.g. using social media, online shopping, online forums or browsing the internet more generally) has changed in the following time frames?: 6 months ago")</f>
        <v>Which of the following best describe how your usage of the internet (e.g. using social media, online shopping, online forums or browsing the internet more generally) has changed in the following time frames?: 6 months ago</v>
      </c>
      <c r="E23" s="14" t="str">
        <f>HYPERLINK("#'Full Results'!A195", "195")</f>
        <v>195</v>
      </c>
      <c r="F23" t="s">
        <v>60</v>
      </c>
    </row>
    <row r="24" spans="3:6" x14ac:dyDescent="0.2">
      <c r="C24">
        <v>16</v>
      </c>
      <c r="D24" s="8" t="str">
        <f>HYPERLINK("#'Table 16'!A1", "Which of the following best describe how your usage of the internet (e.g. using social media, online shopping, online forums or browsing the internet more generally) has changed in the following time frames?: 1 year ago")</f>
        <v>Which of the following best describe how your usage of the internet (e.g. using social media, online shopping, online forums or browsing the internet more generally) has changed in the following time frames?: 1 year ago</v>
      </c>
      <c r="E24" s="14" t="str">
        <f>HYPERLINK("#'Full Results'!A211", "211")</f>
        <v>211</v>
      </c>
      <c r="F24" t="s">
        <v>60</v>
      </c>
    </row>
    <row r="25" spans="3:6" x14ac:dyDescent="0.2">
      <c r="C25">
        <v>17</v>
      </c>
      <c r="D25" s="8" t="str">
        <f>HYPERLINK("#'Table 17'!A1", "Which of the following best describe how your usage of the internet (e.g. using social media, online shopping, online forums or browsing the internet more generally) has changed in the following time frames?: 2 years ago")</f>
        <v>Which of the following best describe how your usage of the internet (e.g. using social media, online shopping, online forums or browsing the internet more generally) has changed in the following time frames?: 2 years ago</v>
      </c>
      <c r="E25" s="14" t="str">
        <f>HYPERLINK("#'Full Results'!A227", "227")</f>
        <v>227</v>
      </c>
      <c r="F25" t="s">
        <v>60</v>
      </c>
    </row>
    <row r="26" spans="3:6" x14ac:dyDescent="0.2">
      <c r="C26">
        <v>18</v>
      </c>
      <c r="D26" s="8" t="str">
        <f>HYPERLINK("#'Table 18'!A1", "Which of the following best describe how your usage of the internet (e.g. using social media, online shopping, online forums or browsing the internet more generally) has changed in the following time frames?: 5 years ago")</f>
        <v>Which of the following best describe how your usage of the internet (e.g. using social media, online shopping, online forums or browsing the internet more generally) has changed in the following time frames?: 5 years ago</v>
      </c>
      <c r="E26" s="14" t="str">
        <f>HYPERLINK("#'Full Results'!A243", "243")</f>
        <v>243</v>
      </c>
      <c r="F26" t="s">
        <v>60</v>
      </c>
    </row>
    <row r="27" spans="3:6" x14ac:dyDescent="0.2">
      <c r="C27">
        <v>19</v>
      </c>
      <c r="D27" s="8" t="str">
        <f>HYPERLINK("#'Table 19'!A1", " How often do you typically use AI tools? (e.g. ChatGPT, Gemini, Claude)?")</f>
        <v xml:space="preserve"> How often do you typically use AI tools? (e.g. ChatGPT, Gemini, Claude)?</v>
      </c>
      <c r="E27" s="14" t="str">
        <f>HYPERLINK("#'Full Results'!A259", "259")</f>
        <v>259</v>
      </c>
      <c r="F27" t="s">
        <v>60</v>
      </c>
    </row>
    <row r="28" spans="3:6" x14ac:dyDescent="0.2">
      <c r="C28">
        <v>20</v>
      </c>
      <c r="D28" s="8" t="str">
        <f>HYPERLINK("#'Table 20'!A1", "You previously said you are using the internet more compared to last year. Which, if any, of the following are reasons your internet uses have changed (select up to three).")</f>
        <v>You previously said you are using the internet more compared to last year. Which, if any, of the following are reasons your internet uses have changed (select up to three).</v>
      </c>
      <c r="E28" s="14" t="str">
        <f>HYPERLINK("#'Full Results'!A271", "271")</f>
        <v>271</v>
      </c>
      <c r="F28" t="s">
        <v>60</v>
      </c>
    </row>
    <row r="29" spans="3:6" x14ac:dyDescent="0.2">
      <c r="C29">
        <v>21</v>
      </c>
      <c r="D29" s="8" t="str">
        <f>HYPERLINK("#'Table 21'!A1", "You previously said you are using the internet less compared to last year. Which, if any, of the following are reasons your internet uses have changed (select up to three).")</f>
        <v>You previously said you are using the internet less compared to last year. Which, if any, of the following are reasons your internet uses have changed (select up to three).</v>
      </c>
      <c r="E29" s="14" t="str">
        <f>HYPERLINK("#'Full Results'!A284", "284")</f>
        <v>284</v>
      </c>
      <c r="F29" t="s">
        <v>60</v>
      </c>
    </row>
    <row r="30" spans="3:6" x14ac:dyDescent="0.2">
      <c r="C30">
        <v>22</v>
      </c>
      <c r="D30" s="8" t="str">
        <f>HYPERLINK("#'Table 22'!A1", " Have you or someone you know ever encountered attempted spam or scams online? ")</f>
        <v xml:space="preserve"> Have you or someone you know ever encountered attempted spam or scams online? </v>
      </c>
      <c r="E30" s="14" t="str">
        <f>HYPERLINK("#'Full Results'!A297", "297")</f>
        <v>297</v>
      </c>
      <c r="F30" t="s">
        <v>60</v>
      </c>
    </row>
    <row r="31" spans="3:6" x14ac:dyDescent="0.2">
      <c r="C31">
        <v>23</v>
      </c>
      <c r="D31" s="8" t="str">
        <f>HYPERLINK("#'Table 23'!A1", "Which, if any, of the following have you/someone you know encountered? Select all the apply")</f>
        <v>Which, if any, of the following have you/someone you know encountered? Select all the apply</v>
      </c>
      <c r="E31" s="14" t="str">
        <f>HYPERLINK("#'Full Results'!A304", "304")</f>
        <v>304</v>
      </c>
      <c r="F31" t="s">
        <v>60</v>
      </c>
    </row>
    <row r="32" spans="3:6" x14ac:dyDescent="0.2">
      <c r="C32">
        <v>24</v>
      </c>
      <c r="D32" s="8" t="str">
        <f>HYPERLINK("#'Table 24'!A1", " Thinking about the kinds of scams and fraud in the previous question, in your experience, have they increased or decreased in the past year?")</f>
        <v xml:space="preserve"> Thinking about the kinds of scams and fraud in the previous question, in your experience, have they increased or decreased in the past year?</v>
      </c>
      <c r="E32" s="14" t="str">
        <f>HYPERLINK("#'Full Results'!A320", "320")</f>
        <v>320</v>
      </c>
      <c r="F32" t="s">
        <v>96</v>
      </c>
    </row>
    <row r="33" spans="3:6" x14ac:dyDescent="0.2">
      <c r="C33">
        <v>25</v>
      </c>
      <c r="D33" s="8" t="str">
        <f>HYPERLINK("#'Table 25'!A1", "Grid Summary: To the best of your knowledge, how often do you come across AI when using the following apps/online services?")</f>
        <v>Grid Summary: To the best of your knowledge, how often do you come across AI when using the following apps/online services?</v>
      </c>
      <c r="E33" s="7"/>
      <c r="F33" t="s">
        <v>60</v>
      </c>
    </row>
    <row r="34" spans="3:6" x14ac:dyDescent="0.2">
      <c r="C34">
        <v>26</v>
      </c>
      <c r="D34" s="8" t="str">
        <f>HYPERLINK("#'Table 26'!A1", "To the best of your knowledge, how often do you come across AI when using the following apps/online services?: News websites")</f>
        <v>To the best of your knowledge, how often do you come across AI when using the following apps/online services?: News websites</v>
      </c>
      <c r="E34" s="14" t="str">
        <f>HYPERLINK("#'Full Results'!A329", "329")</f>
        <v>329</v>
      </c>
      <c r="F34" t="s">
        <v>60</v>
      </c>
    </row>
    <row r="35" spans="3:6" x14ac:dyDescent="0.2">
      <c r="C35">
        <v>27</v>
      </c>
      <c r="D35" s="8" t="str">
        <f>HYPERLINK("#'Table 27'!A1", "To the best of your knowledge, how often do you come across AI when using the following apps/online services?: Social media (e.g. Instagram, Facebook, Tiktok)")</f>
        <v>To the best of your knowledge, how often do you come across AI when using the following apps/online services?: Social media (e.g. Instagram, Facebook, Tiktok)</v>
      </c>
      <c r="E35" s="14" t="str">
        <f>HYPERLINK("#'Full Results'!A338", "338")</f>
        <v>338</v>
      </c>
      <c r="F35" t="s">
        <v>60</v>
      </c>
    </row>
    <row r="36" spans="3:6" x14ac:dyDescent="0.2">
      <c r="C36">
        <v>28</v>
      </c>
      <c r="D36" s="8" t="str">
        <f>HYPERLINK("#'Table 28'!A1", "To the best of your knowledge, how often do you come across AI when using the following apps/online services?: e-Commerce websites (e.g. Amazon, eBay)")</f>
        <v>To the best of your knowledge, how often do you come across AI when using the following apps/online services?: e-Commerce websites (e.g. Amazon, eBay)</v>
      </c>
      <c r="E36" s="14" t="str">
        <f>HYPERLINK("#'Full Results'!A347", "347")</f>
        <v>347</v>
      </c>
      <c r="F36" t="s">
        <v>60</v>
      </c>
    </row>
    <row r="37" spans="3:6" x14ac:dyDescent="0.2">
      <c r="C37">
        <v>29</v>
      </c>
      <c r="D37" s="8" t="str">
        <f>HYPERLINK("#'Table 29'!A1", "To the best of your knowledge, how often do you come across AI when using the following apps/online services?: Streaming services (e.g. Netflix, Amazon Prime)")</f>
        <v>To the best of your knowledge, how often do you come across AI when using the following apps/online services?: Streaming services (e.g. Netflix, Amazon Prime)</v>
      </c>
      <c r="E37" s="14" t="str">
        <f>HYPERLINK("#'Full Results'!A356", "356")</f>
        <v>356</v>
      </c>
      <c r="F37" t="s">
        <v>60</v>
      </c>
    </row>
    <row r="38" spans="3:6" x14ac:dyDescent="0.2">
      <c r="C38">
        <v>30</v>
      </c>
      <c r="D38" s="8" t="str">
        <f>HYPERLINK("#'Table 30'!A1", "To the best of your knowledge, how often do you come across AI when using the following apps/online services?: Dating apps/websites (e.g. Tinder, Hinge)")</f>
        <v>To the best of your knowledge, how often do you come across AI when using the following apps/online services?: Dating apps/websites (e.g. Tinder, Hinge)</v>
      </c>
      <c r="E38" s="14" t="str">
        <f>HYPERLINK("#'Full Results'!A365", "365")</f>
        <v>365</v>
      </c>
      <c r="F38" t="s">
        <v>60</v>
      </c>
    </row>
    <row r="39" spans="3:6" x14ac:dyDescent="0.2">
      <c r="C39">
        <v>31</v>
      </c>
      <c r="D39" s="8" t="str">
        <f>HYPERLINK("#'Table 31'!A1", "To the best of your knowledge, how often do you come across AI when using the following apps/online services?: Gaming platforms (e.g. Stream, Xbox live, Discord)")</f>
        <v>To the best of your knowledge, how often do you come across AI when using the following apps/online services?: Gaming platforms (e.g. Stream, Xbox live, Discord)</v>
      </c>
      <c r="E39" s="14" t="str">
        <f>HYPERLINK("#'Full Results'!A374", "374")</f>
        <v>374</v>
      </c>
      <c r="F39" t="s">
        <v>60</v>
      </c>
    </row>
    <row r="40" spans="3:6" x14ac:dyDescent="0.2">
      <c r="C40">
        <v>32</v>
      </c>
      <c r="D40" s="8" t="str">
        <f>HYPERLINK("#'Table 32'!A1", "To the best of your knowledge, how often do you come across AI when using the following apps/online services?: Educational platforms (e.g. Study guides, language learning platforms)")</f>
        <v>To the best of your knowledge, how often do you come across AI when using the following apps/online services?: Educational platforms (e.g. Study guides, language learning platforms)</v>
      </c>
      <c r="E40" s="14" t="str">
        <f>HYPERLINK("#'Full Results'!A383", "383")</f>
        <v>383</v>
      </c>
      <c r="F40" t="s">
        <v>60</v>
      </c>
    </row>
    <row r="41" spans="3:6" x14ac:dyDescent="0.2">
      <c r="C41">
        <v>33</v>
      </c>
      <c r="D41" s="8" t="str">
        <f>HYPERLINK("#'Table 33'!A1", "To the best of your knowledge, how often do you come across AI when using the following apps/online services?: Email services (e.g. Outlook, Gmail)")</f>
        <v>To the best of your knowledge, how often do you come across AI when using the following apps/online services?: Email services (e.g. Outlook, Gmail)</v>
      </c>
      <c r="E41" s="14" t="str">
        <f>HYPERLINK("#'Full Results'!A392", "392")</f>
        <v>392</v>
      </c>
      <c r="F41" t="s">
        <v>60</v>
      </c>
    </row>
    <row r="42" spans="3:6" x14ac:dyDescent="0.2">
      <c r="C42">
        <v>34</v>
      </c>
      <c r="D42" s="8" t="str">
        <f>HYPERLINK("#'Table 34'!A1", "To the best of your knowledge, how often do you come across AI when using the following apps/online services?: Ticketing services (e.g. Ticketmaster, StubHub)")</f>
        <v>To the best of your knowledge, how often do you come across AI when using the following apps/online services?: Ticketing services (e.g. Ticketmaster, StubHub)</v>
      </c>
      <c r="E42" s="14" t="str">
        <f>HYPERLINK("#'Full Results'!A401", "401")</f>
        <v>401</v>
      </c>
      <c r="F42" t="s">
        <v>60</v>
      </c>
    </row>
    <row r="43" spans="3:6" x14ac:dyDescent="0.2">
      <c r="C43">
        <v>35</v>
      </c>
      <c r="D43" s="8" t="str">
        <f>HYPERLINK("#'Table 35'!A1", "To the best of your knowledge, how often do you come across AI when using the following apps/online services?: Blogs or forums (e.g. Reddit, Quora)")</f>
        <v>To the best of your knowledge, how often do you come across AI when using the following apps/online services?: Blogs or forums (e.g. Reddit, Quora)</v>
      </c>
      <c r="E43" s="14" t="str">
        <f>HYPERLINK("#'Full Results'!A410", "410")</f>
        <v>410</v>
      </c>
      <c r="F43" t="s">
        <v>60</v>
      </c>
    </row>
    <row r="44" spans="3:6" x14ac:dyDescent="0.2">
      <c r="C44">
        <v>36</v>
      </c>
      <c r="D44" s="8" t="str">
        <f>HYPERLINK("#'Table 36'!A1", " Artificial intelligence tools can be used to mimic human behaviour. Three common forms of this are bots, synthetic media and deepfakes. In the last year have you ever encountered these online? ")</f>
        <v xml:space="preserve"> Artificial intelligence tools can be used to mimic human behaviour. Three common forms of this are bots, synthetic media and deepfakes. In the last year have you ever encountered these online? </v>
      </c>
      <c r="E44" s="14" t="str">
        <f>HYPERLINK("#'Full Results'!A419", "419")</f>
        <v>419</v>
      </c>
      <c r="F44" t="s">
        <v>60</v>
      </c>
    </row>
    <row r="45" spans="3:6" x14ac:dyDescent="0.2">
      <c r="C45">
        <v>37</v>
      </c>
      <c r="D45" s="8" t="str">
        <f>HYPERLINK("#'Table 37'!A1", "Thinking about each of these specifically, in the last year, which have you encountered? ")</f>
        <v>Thinking about each of these specifically, in the last year, which have you encountered? </v>
      </c>
      <c r="E45" s="14" t="str">
        <f>HYPERLINK("#'Full Results'!A424", "424")</f>
        <v>424</v>
      </c>
      <c r="F45" t="s">
        <v>60</v>
      </c>
    </row>
    <row r="46" spans="3:6" x14ac:dyDescent="0.2">
      <c r="C46">
        <v>38</v>
      </c>
      <c r="D46" s="8" t="str">
        <f>HYPERLINK("#'Table 38'!A1", " News websites")</f>
        <v> News websites</v>
      </c>
      <c r="E46" s="14" t="str">
        <f>HYPERLINK("#'Full Results'!A433", "433")</f>
        <v>433</v>
      </c>
      <c r="F46" t="s">
        <v>60</v>
      </c>
    </row>
    <row r="47" spans="3:6" x14ac:dyDescent="0.2">
      <c r="C47">
        <v>39</v>
      </c>
      <c r="D47" s="8" t="str">
        <f>HYPERLINK("#'Table 39'!A1", " Social media (e.g. Instagram, Facebook, Tiktok)")</f>
        <v> Social media (e.g. Instagram, Facebook, Tiktok)</v>
      </c>
      <c r="E47" s="14" t="str">
        <f>HYPERLINK("#'Full Results'!A442", "442")</f>
        <v>442</v>
      </c>
      <c r="F47" t="s">
        <v>60</v>
      </c>
    </row>
    <row r="48" spans="3:6" x14ac:dyDescent="0.2">
      <c r="C48">
        <v>40</v>
      </c>
      <c r="D48" s="8" t="str">
        <f>HYPERLINK("#'Table 40'!A1", " e-Commerce websites (e.g. Amazon, eBay)")</f>
        <v> e-Commerce websites (e.g. Amazon, eBay)</v>
      </c>
      <c r="E48" s="14" t="str">
        <f>HYPERLINK("#'Full Results'!A451", "451")</f>
        <v>451</v>
      </c>
      <c r="F48" t="s">
        <v>60</v>
      </c>
    </row>
    <row r="49" spans="3:6" x14ac:dyDescent="0.2">
      <c r="C49">
        <v>41</v>
      </c>
      <c r="D49" s="8" t="str">
        <f>HYPERLINK("#'Table 41'!A1", " Streaming services (e.g. Netflix, Amazon Prime)")</f>
        <v> Streaming services (e.g. Netflix, Amazon Prime)</v>
      </c>
      <c r="E49" s="14" t="str">
        <f>HYPERLINK("#'Full Results'!A460", "460")</f>
        <v>460</v>
      </c>
      <c r="F49" t="s">
        <v>60</v>
      </c>
    </row>
    <row r="50" spans="3:6" x14ac:dyDescent="0.2">
      <c r="C50">
        <v>42</v>
      </c>
      <c r="D50" s="8" t="str">
        <f>HYPERLINK("#'Table 42'!A1", " Dating apps/websites (e.g Tinder, Hinge)")</f>
        <v> Dating apps/websites (e.g Tinder, Hinge)</v>
      </c>
      <c r="E50" s="14" t="str">
        <f>HYPERLINK("#'Full Results'!A469", "469")</f>
        <v>469</v>
      </c>
      <c r="F50" t="s">
        <v>60</v>
      </c>
    </row>
    <row r="51" spans="3:6" x14ac:dyDescent="0.2">
      <c r="C51">
        <v>43</v>
      </c>
      <c r="D51" s="8" t="str">
        <f>HYPERLINK("#'Table 43'!A1", " Gaming platforms (e.g. Stream, Xbox live, Discord)")</f>
        <v> Gaming platforms (e.g. Stream, Xbox live, Discord)</v>
      </c>
      <c r="E51" s="14" t="str">
        <f>HYPERLINK("#'Full Results'!A478", "478")</f>
        <v>478</v>
      </c>
      <c r="F51" t="s">
        <v>60</v>
      </c>
    </row>
    <row r="52" spans="3:6" x14ac:dyDescent="0.2">
      <c r="C52">
        <v>44</v>
      </c>
      <c r="D52" s="8" t="str">
        <f>HYPERLINK("#'Table 44'!A1", " Educational platforms (e.g. Study guides, language learning platforms)")</f>
        <v> Educational platforms (e.g. Study guides, language learning platforms)</v>
      </c>
      <c r="E52" s="14" t="str">
        <f>HYPERLINK("#'Full Results'!A487", "487")</f>
        <v>487</v>
      </c>
      <c r="F52" t="s">
        <v>60</v>
      </c>
    </row>
    <row r="53" spans="3:6" x14ac:dyDescent="0.2">
      <c r="C53">
        <v>45</v>
      </c>
      <c r="D53" s="8" t="str">
        <f>HYPERLINK("#'Table 45'!A1", " Email services (e.g. Outlook, Gmail)")</f>
        <v> Email services (e.g. Outlook, Gmail)</v>
      </c>
      <c r="E53" s="14" t="str">
        <f>HYPERLINK("#'Full Results'!A496", "496")</f>
        <v>496</v>
      </c>
      <c r="F53" t="s">
        <v>60</v>
      </c>
    </row>
    <row r="54" spans="3:6" x14ac:dyDescent="0.2">
      <c r="C54">
        <v>46</v>
      </c>
      <c r="D54" s="8" t="str">
        <f>HYPERLINK("#'Table 46'!A1", " Email services (e.g. Outlook, Gmail)")</f>
        <v> Email services (e.g. Outlook, Gmail)</v>
      </c>
      <c r="E54" s="14" t="str">
        <f>HYPERLINK("#'Full Results'!A505", "505")</f>
        <v>505</v>
      </c>
      <c r="F54" t="s">
        <v>60</v>
      </c>
    </row>
    <row r="55" spans="3:6" x14ac:dyDescent="0.2">
      <c r="C55">
        <v>47</v>
      </c>
      <c r="D55" s="8" t="str">
        <f>HYPERLINK("#'Table 47'!A1", " Blogs or forums (e.g. Reddit, Quora)")</f>
        <v> Blogs or forums (e.g. Reddit, Quora)</v>
      </c>
      <c r="E55" s="14" t="str">
        <f>HYPERLINK("#'Full Results'!A514", "514")</f>
        <v>514</v>
      </c>
      <c r="F55" t="s">
        <v>60</v>
      </c>
    </row>
    <row r="56" spans="3:6" x14ac:dyDescent="0.2">
      <c r="C56">
        <v>48</v>
      </c>
      <c r="D56" s="8" t="str">
        <f>HYPERLINK("#'Table 48'!A1", "Grid Summary: To what extent do you agree or disagree with the following statements about your experiences with new technology?")</f>
        <v>Grid Summary: To what extent do you agree or disagree with the following statements about your experiences with new technology?</v>
      </c>
      <c r="E56" s="7"/>
      <c r="F56" t="s">
        <v>60</v>
      </c>
    </row>
    <row r="57" spans="3:6" x14ac:dyDescent="0.2">
      <c r="C57">
        <v>49</v>
      </c>
      <c r="D57" s="8" t="str">
        <f>HYPERLINK("#'Table 49'!A1", "To what extent do you agree or disagree with the following statements about your experiences with new technology?: When I come across new technologies, I tend to pick up how to use them quickly")</f>
        <v>To what extent do you agree or disagree with the following statements about your experiences with new technology?: When I come across new technologies, I tend to pick up how to use them quickly</v>
      </c>
      <c r="E57" s="14" t="str">
        <f>HYPERLINK("#'Full Results'!A523", "523")</f>
        <v>523</v>
      </c>
      <c r="F57" t="s">
        <v>60</v>
      </c>
    </row>
    <row r="58" spans="3:6" x14ac:dyDescent="0.2">
      <c r="C58">
        <v>50</v>
      </c>
      <c r="D58" s="8" t="str">
        <f>HYPERLINK("#'Table 50'!A1", "To what extent do you agree or disagree with the following statements about your experiences with new technology?: With the increasing presence of AI online, I am confident that internet users are safe")</f>
        <v>To what extent do you agree or disagree with the following statements about your experiences with new technology?: With the increasing presence of AI online, I am confident that internet users are safe</v>
      </c>
      <c r="E58" s="14" t="str">
        <f>HYPERLINK("#'Full Results'!A532", "532")</f>
        <v>532</v>
      </c>
      <c r="F58" t="s">
        <v>60</v>
      </c>
    </row>
    <row r="59" spans="3:6" x14ac:dyDescent="0.2">
      <c r="C59">
        <v>51</v>
      </c>
      <c r="D59" s="8" t="str">
        <f>HYPERLINK("#'Table 51'!A1", "To what extent do you agree or disagree with the following statements about your experiences with new technology?: I spend a lot of time researching new technologies, and would consider myself knowledgeable about developments in technology")</f>
        <v>To what extent do you agree or disagree with the following statements about your experiences with new technology?: I spend a lot of time researching new technologies, and would consider myself knowledgeable about developments in technology</v>
      </c>
      <c r="E59" s="14" t="str">
        <f>HYPERLINK("#'Full Results'!A541", "541")</f>
        <v>541</v>
      </c>
      <c r="F59" t="s">
        <v>60</v>
      </c>
    </row>
    <row r="60" spans="3:6" x14ac:dyDescent="0.2">
      <c r="C60">
        <v>52</v>
      </c>
      <c r="D60" s="8" t="str">
        <f>HYPERLINK("#'Table 52'!A1", "To what extent do you agree or disagree with the following statements about your experiences with new technology?: I trust that companies developing AI technology have the best intentions in mind")</f>
        <v>To what extent do you agree or disagree with the following statements about your experiences with new technology?: I trust that companies developing AI technology have the best intentions in mind</v>
      </c>
      <c r="E60" s="14" t="str">
        <f>HYPERLINK("#'Full Results'!A550", "550")</f>
        <v>550</v>
      </c>
      <c r="F60" t="s">
        <v>60</v>
      </c>
    </row>
    <row r="61" spans="3:6" x14ac:dyDescent="0.2">
      <c r="C61">
        <v>53</v>
      </c>
      <c r="D61" s="8" t="str">
        <f>HYPERLINK("#'Table 53'!A1", "To what extent do you agree or disagree with the following statements about your experiences with new technology?: AI technologies can be a force for good in the world")</f>
        <v>To what extent do you agree or disagree with the following statements about your experiences with new technology?: AI technologies can be a force for good in the world</v>
      </c>
      <c r="E61" s="14" t="str">
        <f>HYPERLINK("#'Full Results'!A559", "559")</f>
        <v>559</v>
      </c>
      <c r="F61" t="s">
        <v>60</v>
      </c>
    </row>
    <row r="62" spans="3:6" x14ac:dyDescent="0.2">
      <c r="C62">
        <v>54</v>
      </c>
      <c r="D62" s="8" t="str">
        <f>HYPERLINK("#'Table 54'!A1", "To what extent do you agree or disagree with the following statements about your experiences with new technology?: Regulation of AI technologies will stifle innovation")</f>
        <v>To what extent do you agree or disagree with the following statements about your experiences with new technology?: Regulation of AI technologies will stifle innovation</v>
      </c>
      <c r="E62" s="14" t="str">
        <f>HYPERLINK("#'Full Results'!A568", "568")</f>
        <v>568</v>
      </c>
      <c r="F62" t="s">
        <v>96</v>
      </c>
    </row>
    <row r="63" spans="3:6" x14ac:dyDescent="0.2">
      <c r="C63">
        <v>55</v>
      </c>
      <c r="D63" s="8" t="str">
        <f>HYPERLINK("#'Table 55'!A1", "Which of the following words would you use to describe the rise of AI online? Select all that apply.")</f>
        <v>Which of the following words would you use to describe the rise of AI online? Select all that apply.</v>
      </c>
      <c r="E63" s="14" t="str">
        <f>HYPERLINK("#'Full Results'!A577", "577")</f>
        <v>577</v>
      </c>
      <c r="F63" t="s">
        <v>60</v>
      </c>
    </row>
    <row r="64" spans="3:6" x14ac:dyDescent="0.2">
      <c r="C64">
        <v>56</v>
      </c>
      <c r="D64" s="8" t="str">
        <f>HYPERLINK("#'Table 56'!A1", " Which of the following statements best apply to your perceived ability to identify AI online?")</f>
        <v xml:space="preserve"> Which of the following statements best apply to your perceived ability to identify AI online?</v>
      </c>
      <c r="E64" s="14" t="str">
        <f>HYPERLINK("#'Full Results'!A593", "593")</f>
        <v>593</v>
      </c>
      <c r="F64" t="s">
        <v>60</v>
      </c>
    </row>
    <row r="65" spans="3:6" x14ac:dyDescent="0.2">
      <c r="C65">
        <v>57</v>
      </c>
      <c r="D65" s="8" t="str">
        <f>HYPERLINK("#'Table 57'!A1", " To the best of your knowledge, have you ever encountered AI content online that you perceive to be real/human and later discovered to not be e.g. AI generated images or videos?")</f>
        <v xml:space="preserve"> To the best of your knowledge, have you ever encountered AI content online that you perceive to be real/human and later discovered to not be e.g. AI generated images or videos?</v>
      </c>
      <c r="E65" s="14" t="str">
        <f>HYPERLINK("#'Full Results'!A601", "601")</f>
        <v>601</v>
      </c>
      <c r="F65" t="s">
        <v>60</v>
      </c>
    </row>
    <row r="66" spans="3:6" x14ac:dyDescent="0.2">
      <c r="C66">
        <v>58</v>
      </c>
      <c r="D66" s="8" t="str">
        <f>HYPERLINK("#'Table 58'!A1", " When was the last time you mistook AI-generated content for human generated content?")</f>
        <v xml:space="preserve"> When was the last time you mistook AI-generated content for human generated content?</v>
      </c>
      <c r="E66" s="14" t="str">
        <f>HYPERLINK("#'Full Results'!A608", "608")</f>
        <v>608</v>
      </c>
      <c r="F66" t="s">
        <v>96</v>
      </c>
    </row>
    <row r="67" spans="3:6" x14ac:dyDescent="0.2">
      <c r="C67">
        <v>59</v>
      </c>
      <c r="D67" s="8" t="str">
        <f>HYPERLINK("#'Table 59'!A1", "Grid Summary: Compared to 2024, for each of these online services, select which of these types of AI content you feel you encounter more often?")</f>
        <v>Grid Summary: Compared to 2024, for each of these online services, select which of these types of AI content you feel you encounter more often?</v>
      </c>
      <c r="E67" s="7"/>
      <c r="F67" t="s">
        <v>96</v>
      </c>
    </row>
    <row r="68" spans="3:6" x14ac:dyDescent="0.2">
      <c r="C68">
        <v>60</v>
      </c>
      <c r="D68" s="8" t="str">
        <f>HYPERLINK("#'Table 60'!A1", "Compared to 2024, for each of these online services, select which of these types of AI content you feel you encounter more often?: News websites")</f>
        <v>Compared to 2024, for each of these online services, select which of these types of AI content you feel you encounter more often?: News websites</v>
      </c>
      <c r="E68" s="14" t="str">
        <f>HYPERLINK("#'Full Results'!A618", "618")</f>
        <v>618</v>
      </c>
      <c r="F68" t="s">
        <v>96</v>
      </c>
    </row>
    <row r="69" spans="3:6" x14ac:dyDescent="0.2">
      <c r="C69">
        <v>61</v>
      </c>
      <c r="D69" s="8" t="str">
        <f>HYPERLINK("#'Table 61'!A1", "Compared to 2024, for each of these online services, select which of these types of AI content you feel you encounter more often?: Social media (e.g. Instagram, Facebook, Tiktok)")</f>
        <v>Compared to 2024, for each of these online services, select which of these types of AI content you feel you encounter more often?: Social media (e.g. Instagram, Facebook, Tiktok)</v>
      </c>
      <c r="E69" s="14" t="str">
        <f>HYPERLINK("#'Full Results'!A627", "627")</f>
        <v>627</v>
      </c>
      <c r="F69" t="s">
        <v>96</v>
      </c>
    </row>
    <row r="70" spans="3:6" x14ac:dyDescent="0.2">
      <c r="C70">
        <v>62</v>
      </c>
      <c r="D70" s="8" t="str">
        <f>HYPERLINK("#'Table 62'!A1", "Compared to 2024, for each of these online services, select which of these types of AI content you feel you encounter more often?: e-Commerce websites (e.g. Amazon, eBay)")</f>
        <v>Compared to 2024, for each of these online services, select which of these types of AI content you feel you encounter more often?: e-Commerce websites (e.g. Amazon, eBay)</v>
      </c>
      <c r="E70" s="14" t="str">
        <f>HYPERLINK("#'Full Results'!A636", "636")</f>
        <v>636</v>
      </c>
      <c r="F70" t="s">
        <v>96</v>
      </c>
    </row>
    <row r="71" spans="3:6" x14ac:dyDescent="0.2">
      <c r="C71">
        <v>63</v>
      </c>
      <c r="D71" s="8" t="str">
        <f>HYPERLINK("#'Table 63'!A1", "Compared to 2024, for each of these online services, select which of these types of AI content you feel you encounter more often?: Streaming services (e.g. Netflix, Amazon Prime)")</f>
        <v>Compared to 2024, for each of these online services, select which of these types of AI content you feel you encounter more often?: Streaming services (e.g. Netflix, Amazon Prime)</v>
      </c>
      <c r="E71" s="14" t="str">
        <f>HYPERLINK("#'Full Results'!A645", "645")</f>
        <v>645</v>
      </c>
      <c r="F71" t="s">
        <v>96</v>
      </c>
    </row>
    <row r="72" spans="3:6" x14ac:dyDescent="0.2">
      <c r="C72">
        <v>64</v>
      </c>
      <c r="D72" s="8" t="str">
        <f>HYPERLINK("#'Table 64'!A1", "Compared to 2024, for each of these online services, select which of these types of AI content you feel you encounter more often?: Dating apps/websites (e.g Tinder, Hinge)")</f>
        <v>Compared to 2024, for each of these online services, select which of these types of AI content you feel you encounter more often?: Dating apps/websites (e.g Tinder, Hinge)</v>
      </c>
      <c r="E72" s="14" t="str">
        <f>HYPERLINK("#'Full Results'!A654", "654")</f>
        <v>654</v>
      </c>
      <c r="F72" t="s">
        <v>96</v>
      </c>
    </row>
    <row r="73" spans="3:6" x14ac:dyDescent="0.2">
      <c r="C73">
        <v>65</v>
      </c>
      <c r="D73" s="8" t="str">
        <f>HYPERLINK("#'Table 65'!A1", "Compared to 2024, for each of these online services, select which of these types of AI content you feel you encounter more often?: Gaming platforms (e.g. Stream, Xbox live, Discord)")</f>
        <v>Compared to 2024, for each of these online services, select which of these types of AI content you feel you encounter more often?: Gaming platforms (e.g. Stream, Xbox live, Discord)</v>
      </c>
      <c r="E73" s="14" t="str">
        <f>HYPERLINK("#'Full Results'!A663", "663")</f>
        <v>663</v>
      </c>
      <c r="F73" t="s">
        <v>96</v>
      </c>
    </row>
    <row r="74" spans="3:6" x14ac:dyDescent="0.2">
      <c r="C74">
        <v>66</v>
      </c>
      <c r="D74" s="8" t="str">
        <f>HYPERLINK("#'Table 66'!A1", "Compared to 2024, for each of these online services, select which of these types of AI content you feel you encounter more often?: Educational platforms (e.g. Study guides, language learning platforms)")</f>
        <v>Compared to 2024, for each of these online services, select which of these types of AI content you feel you encounter more often?: Educational platforms (e.g. Study guides, language learning platforms)</v>
      </c>
      <c r="E74" s="14" t="str">
        <f>HYPERLINK("#'Full Results'!A672", "672")</f>
        <v>672</v>
      </c>
      <c r="F74" t="s">
        <v>96</v>
      </c>
    </row>
    <row r="75" spans="3:6" x14ac:dyDescent="0.2">
      <c r="C75">
        <v>67</v>
      </c>
      <c r="D75" s="8" t="str">
        <f>HYPERLINK("#'Table 67'!A1", "Compared to 2024, for each of these online services, select which of these types of AI content you feel you encounter more often?: Email services (e.g. Outlook, Gmail)")</f>
        <v>Compared to 2024, for each of these online services, select which of these types of AI content you feel you encounter more often?: Email services (e.g. Outlook, Gmail)</v>
      </c>
      <c r="E75" s="14" t="str">
        <f>HYPERLINK("#'Full Results'!A681", "681")</f>
        <v>681</v>
      </c>
      <c r="F75" t="s">
        <v>96</v>
      </c>
    </row>
    <row r="76" spans="3:6" x14ac:dyDescent="0.2">
      <c r="C76">
        <v>68</v>
      </c>
      <c r="D76" s="8" t="str">
        <f>HYPERLINK("#'Table 68'!A1", "Compared to 2024, for each of these online services, select which of these types of AI content you feel you encounter more often?: Ticketing services (e.g. Ticketmaster, StubHub)")</f>
        <v>Compared to 2024, for each of these online services, select which of these types of AI content you feel you encounter more often?: Ticketing services (e.g. Ticketmaster, StubHub)</v>
      </c>
      <c r="E76" s="14" t="str">
        <f>HYPERLINK("#'Full Results'!A690", "690")</f>
        <v>690</v>
      </c>
      <c r="F76" t="s">
        <v>96</v>
      </c>
    </row>
    <row r="77" spans="3:6" x14ac:dyDescent="0.2">
      <c r="C77">
        <v>69</v>
      </c>
      <c r="D77" s="8" t="str">
        <f>HYPERLINK("#'Table 69'!A1", "Compared to 2024, for each of these online services, select which of these types of AI content you feel you encounter more often?: Blogs or forums (e.g. Reddit, Quora)")</f>
        <v>Compared to 2024, for each of these online services, select which of these types of AI content you feel you encounter more often?: Blogs or forums (e.g. Reddit, Quora)</v>
      </c>
      <c r="E77" s="14" t="str">
        <f>HYPERLINK("#'Full Results'!A699", "699")</f>
        <v>699</v>
      </c>
      <c r="F77" t="s">
        <v>96</v>
      </c>
    </row>
    <row r="78" spans="3:6" x14ac:dyDescent="0.2">
      <c r="C78">
        <v>70</v>
      </c>
      <c r="D78" s="8" t="str">
        <f>HYPERLINK("#'Table 70'!A1", " Thinking specifically about e-commerce stores (including those found via social media), to the best of your knowledge, how has the number of websites using AI generated content changed?")</f>
        <v xml:space="preserve"> Thinking specifically about e-commerce stores (including those found via social media), to the best of your knowledge, how has the number of websites using AI generated content changed?</v>
      </c>
      <c r="E78" s="14" t="str">
        <f>HYPERLINK("#'Full Results'!A708", "708")</f>
        <v>708</v>
      </c>
      <c r="F78" t="s">
        <v>60</v>
      </c>
    </row>
    <row r="79" spans="3:6" x14ac:dyDescent="0.2">
      <c r="C79">
        <v>71</v>
      </c>
      <c r="D79" s="8" t="str">
        <f>HYPERLINK("#'Table 71'!A1", " Compared to 2024, which of the following best describes how your ability to identify AI generated e-commerce websites or online shops online has changed?")</f>
        <v xml:space="preserve"> Compared to 2024, which of the following best describes how your ability to identify AI generated e-commerce websites or online shops online has changed?</v>
      </c>
      <c r="E79" s="14" t="str">
        <f>HYPERLINK("#'Full Results'!A717", "717")</f>
        <v>717</v>
      </c>
      <c r="F79" t="s">
        <v>60</v>
      </c>
    </row>
    <row r="80" spans="3:6" x14ac:dyDescent="0.2">
      <c r="C80">
        <v>72</v>
      </c>
      <c r="D80" s="8" t="str">
        <f>HYPERLINK("#'Table 72'!A1", " Thinking again about attempted spam and fraudulent activity, how do you think AI will affect those attempting fraud, scams or spam emails?  ")</f>
        <v xml:space="preserve"> Thinking again about attempted spam and fraudulent activity, how do you think AI will affect those attempting fraud, scams or spam emails?  </v>
      </c>
      <c r="E80" s="14" t="str">
        <f>HYPERLINK("#'Full Results'!A726", "726")</f>
        <v>726</v>
      </c>
      <c r="F80" t="s">
        <v>60</v>
      </c>
    </row>
    <row r="81" spans="3:6" x14ac:dyDescent="0.2">
      <c r="C81">
        <v>73</v>
      </c>
      <c r="D81" s="8" t="str">
        <f>HYPERLINK("#'Table 73'!A1", " If at all, with the widening use of AI, do you expect an increase or decrease in the number of attempted fraud, organised scam, or spam emails you receive?")</f>
        <v xml:space="preserve"> If at all, with the widening use of AI, do you expect an increase or decrease in the number of attempted fraud, organised scam, or spam emails you receive?</v>
      </c>
      <c r="E81" s="14" t="str">
        <f>HYPERLINK("#'Full Results'!A736", "736")</f>
        <v>736</v>
      </c>
      <c r="F81" t="s">
        <v>60</v>
      </c>
    </row>
    <row r="82" spans="3:6" x14ac:dyDescent="0.2">
      <c r="C82">
        <v>74</v>
      </c>
      <c r="D82" s="8" t="str">
        <f>HYPERLINK("#'Table 74'!A1", " How confident do you personally feel in identifying and avoiding attempted fraud, organised scam or spam emails using AI?")</f>
        <v xml:space="preserve"> How confident do you personally feel in identifying and avoiding attempted fraud, organised scam or spam emails using AI?</v>
      </c>
      <c r="E82" s="14" t="str">
        <f>HYPERLINK("#'Full Results'!A745", "745")</f>
        <v>745</v>
      </c>
      <c r="F82" t="s">
        <v>60</v>
      </c>
    </row>
    <row r="83" spans="3:6" x14ac:dyDescent="0.2">
      <c r="C83">
        <v>75</v>
      </c>
      <c r="D83" s="8" t="str">
        <f>HYPERLINK("#'Table 75'!A1", " Over the month of December, have you personally encountered or fallen for AI scams? For example through deepfakes, phone calls, or fake websites/marketplace listings.")</f>
        <v xml:space="preserve"> Over the month of December, have you personally encountered or fallen for AI scams? For example through deepfakes, phone calls, or fake websites/marketplace listings.</v>
      </c>
      <c r="E83" s="14" t="str">
        <f>HYPERLINK("#'Full Results'!A753", "753")</f>
        <v>753</v>
      </c>
      <c r="F83" t="s">
        <v>96</v>
      </c>
    </row>
    <row r="84" spans="3:6" x14ac:dyDescent="0.2">
      <c r="C84">
        <v>76</v>
      </c>
      <c r="D84" s="8" t="str">
        <f>HYPERLINK("#'Table 76'!A1", " Over the month of December, has a friend or family member encountered or fall for AI scams? For example through deepfakes, phone calls, or fake websites/marketplace listings")</f>
        <v xml:space="preserve"> Over the month of December, has a friend or family member encountered or fall for AI scams? For example through deepfakes, phone calls, or fake websites/marketplace listings</v>
      </c>
      <c r="E84" s="14" t="str">
        <f>HYPERLINK("#'Full Results'!A760", "760")</f>
        <v>760</v>
      </c>
      <c r="F84" t="s">
        <v>60</v>
      </c>
    </row>
    <row r="85" spans="3:6" x14ac:dyDescent="0.2">
      <c r="C85">
        <v>77</v>
      </c>
      <c r="D85" s="8" t="str">
        <f>HYPERLINK("#'Table 77'!A1", "Grid Summary: To what extent do you agree with the following statements?")</f>
        <v>Grid Summary: To what extent do you agree with the following statements?</v>
      </c>
      <c r="E85" s="7"/>
      <c r="F85" t="s">
        <v>60</v>
      </c>
    </row>
    <row r="86" spans="3:6" x14ac:dyDescent="0.2">
      <c r="C86">
        <v>78</v>
      </c>
      <c r="D86" s="8" t="str">
        <f>HYPERLINK("#'Table 78'!A1", "To what extent do you agree with the following statements?: I come across AI-generated content (text, images, audio or video) every time I go online)")</f>
        <v>To what extent do you agree with the following statements?: I come across AI-generated content (text, images, audio or video) every time I go online)</v>
      </c>
      <c r="E86" s="14" t="str">
        <f>HYPERLINK("#'Full Results'!A766", "766")</f>
        <v>766</v>
      </c>
      <c r="F86" t="s">
        <v>60</v>
      </c>
    </row>
    <row r="87" spans="3:6" x14ac:dyDescent="0.2">
      <c r="C87">
        <v>79</v>
      </c>
      <c r="D87" s="8" t="str">
        <f>HYPERLINK("#'Table 79'!A1", "To what extent do you agree with the following statements?: AI content is often hard to tell apart from things made by real people, making my experience of the internet less human.")</f>
        <v>To what extent do you agree with the following statements?: AI content is often hard to tell apart from things made by real people, making my experience of the internet less human.</v>
      </c>
      <c r="E87" s="14" t="str">
        <f>HYPERLINK("#'Full Results'!A775", "775")</f>
        <v>775</v>
      </c>
      <c r="F87" t="s">
        <v>60</v>
      </c>
    </row>
    <row r="88" spans="3:6" x14ac:dyDescent="0.2">
      <c r="C88">
        <v>80</v>
      </c>
      <c r="D88" s="8" t="str">
        <f>HYPERLINK("#'Table 80'!A1", "To what extent do you agree with the following statements?: I’m less confident that news, reviews or advice online is genuine because of AI")</f>
        <v>To what extent do you agree with the following statements?: I’m less confident that news, reviews or advice online is genuine because of AI</v>
      </c>
      <c r="E88" s="14" t="str">
        <f>HYPERLINK("#'Full Results'!A784", "784")</f>
        <v>784</v>
      </c>
      <c r="F88" t="s">
        <v>60</v>
      </c>
    </row>
    <row r="89" spans="3:6" x14ac:dyDescent="0.2">
      <c r="C89">
        <v>81</v>
      </c>
      <c r="D89" s="8" t="str">
        <f>HYPERLINK("#'Table 81'!A1", "To what extent do you agree with the following statements?: Because of AI content, I’m more cautious about clicking links or buying things online.")</f>
        <v>To what extent do you agree with the following statements?: Because of AI content, I’m more cautious about clicking links or buying things online.</v>
      </c>
      <c r="E89" s="14" t="str">
        <f>HYPERLINK("#'Full Results'!A793", "793")</f>
        <v>793</v>
      </c>
      <c r="F89" t="s">
        <v>60</v>
      </c>
    </row>
    <row r="90" spans="3:6" x14ac:dyDescent="0.2">
      <c r="C90">
        <v>82</v>
      </c>
      <c r="D90" s="8" t="str">
        <f>HYPERLINK("#'Table 82'!A1", "To what extent do you agree with the following statements?: AI makes adverts and recommendations feel more useful and relevant to me")</f>
        <v>To what extent do you agree with the following statements?: AI makes adverts and recommendations feel more useful and relevant to me</v>
      </c>
      <c r="E90" s="14" t="str">
        <f>HYPERLINK("#'Full Results'!A802", "802")</f>
        <v>802</v>
      </c>
      <c r="F90" t="s">
        <v>60</v>
      </c>
    </row>
    <row r="91" spans="3:6" x14ac:dyDescent="0.2">
      <c r="C91">
        <v>83</v>
      </c>
      <c r="D91" s="8" t="str">
        <f>HYPERLINK("#'Table 83'!A1", "To what extent do you agree with the following statements?: AI personalisation makes my online experience faster or more productive")</f>
        <v>To what extent do you agree with the following statements?: AI personalisation makes my online experience faster or more productive</v>
      </c>
      <c r="E91" s="14" t="str">
        <f>HYPERLINK("#'Full Results'!A811", "811")</f>
        <v>811</v>
      </c>
      <c r="F91" t="s">
        <v>60</v>
      </c>
    </row>
    <row r="92" spans="3:6" x14ac:dyDescent="0.2">
      <c r="C92">
        <v>84</v>
      </c>
      <c r="D92" s="8" t="str">
        <f>HYPERLINK("#'Table 84'!A1", "To what extent do you agree with the following statements?: Online conversations feel less personal or more manufactured because of AI")</f>
        <v>To what extent do you agree with the following statements?: Online conversations feel less personal or more manufactured because of AI</v>
      </c>
      <c r="E92" s="14" t="str">
        <f>HYPERLINK("#'Full Results'!A820", "820")</f>
        <v>820</v>
      </c>
      <c r="F92" t="s">
        <v>60</v>
      </c>
    </row>
    <row r="93" spans="3:6" x14ac:dyDescent="0.2">
      <c r="C93">
        <v>85</v>
      </c>
      <c r="D93" s="8" t="str">
        <f>HYPERLINK("#'Table 85'!A1", "To what extent do you agree with the following statements?: I notice AI-generated or fake product listings more often when shopping online")</f>
        <v>To what extent do you agree with the following statements?: I notice AI-generated or fake product listings more often when shopping online</v>
      </c>
      <c r="E93" s="14" t="str">
        <f>HYPERLINK("#'Full Results'!A829", "829")</f>
        <v>829</v>
      </c>
      <c r="F93" t="s">
        <v>60</v>
      </c>
    </row>
    <row r="94" spans="3:6" x14ac:dyDescent="0.2">
      <c r="C94">
        <v>86</v>
      </c>
      <c r="D94" s="8" t="str">
        <f>HYPERLINK("#'Table 86'!A1", "Grid Summary: To what extent do you agree with the following statements?  ")</f>
        <v>Grid Summary: To what extent do you agree with the following statements?  </v>
      </c>
      <c r="E94" s="7"/>
      <c r="F94" t="s">
        <v>60</v>
      </c>
    </row>
    <row r="95" spans="3:6" x14ac:dyDescent="0.2">
      <c r="C95">
        <v>87</v>
      </c>
      <c r="D95" s="8" t="str">
        <f>HYPERLINK("#'Table 87'!A1", "To what extent do you agree with the following statements?  : “I find myself using certain online services less due to the experience being damaged by bots and AI generated content”")</f>
        <v>To what extent do you agree with the following statements?  : “I find myself using certain online services less due to the experience being damaged by bots and AI generated content”</v>
      </c>
      <c r="E95" s="14" t="str">
        <f>HYPERLINK("#'Full Results'!A838", "838")</f>
        <v>838</v>
      </c>
      <c r="F95" t="s">
        <v>60</v>
      </c>
    </row>
    <row r="96" spans="3:6" x14ac:dyDescent="0.2">
      <c r="C96">
        <v>88</v>
      </c>
      <c r="D96" s="8" t="str">
        <f>HYPERLINK("#'Table 88'!A1", "To what extent do you agree with the following statements?  : “I trust what I see online less as a result of the increase in AI”")</f>
        <v>To what extent do you agree with the following statements?  : “I trust what I see online less as a result of the increase in AI”</v>
      </c>
      <c r="E96" s="14" t="str">
        <f>HYPERLINK("#'Full Results'!A847", "847")</f>
        <v>847</v>
      </c>
      <c r="F96" t="s">
        <v>60</v>
      </c>
    </row>
    <row r="97" spans="3:6" x14ac:dyDescent="0.2">
      <c r="C97">
        <v>89</v>
      </c>
      <c r="D97" s="8" t="str">
        <f>HYPERLINK("#'Table 89'!A1", "In the last year, have you changed any of the following behaviours because of the increase in AI content online? Select all that apply")</f>
        <v>In the last year, have you changed any of the following behaviours because of the increase in AI content online? Select all that apply</v>
      </c>
      <c r="E97" s="14" t="str">
        <f>HYPERLINK("#'Full Results'!A856", "856")</f>
        <v>856</v>
      </c>
      <c r="F97" t="s">
        <v>60</v>
      </c>
    </row>
    <row r="98" spans="3:6" x14ac:dyDescent="0.2">
      <c r="C98">
        <v>90</v>
      </c>
      <c r="D98" s="8" t="str">
        <f>HYPERLINK("#'Table 90'!A1", "Grid Summary: How has the rise of AI online affected your level of trust in the following types of online services, compared to 2024? ")</f>
        <v>Grid Summary: How has the rise of AI online affected your level of trust in the following types of online services, compared to 2024? </v>
      </c>
      <c r="E98" s="7"/>
      <c r="F98" t="s">
        <v>60</v>
      </c>
    </row>
    <row r="99" spans="3:6" x14ac:dyDescent="0.2">
      <c r="C99">
        <v>91</v>
      </c>
      <c r="D99" s="8" t="str">
        <f>HYPERLINK("#'Table 91'!A1", "How has the rise of AI online affected your level of trust in the following types of online services, compared to 2024? : News websites")</f>
        <v>How has the rise of AI online affected your level of trust in the following types of online services, compared to 2024? : News websites</v>
      </c>
      <c r="E99" s="14" t="str">
        <f>HYPERLINK("#'Full Results'!A868", "868")</f>
        <v>868</v>
      </c>
      <c r="F99" t="s">
        <v>60</v>
      </c>
    </row>
    <row r="100" spans="3:6" x14ac:dyDescent="0.2">
      <c r="C100">
        <v>92</v>
      </c>
      <c r="D100" s="8" t="str">
        <f>HYPERLINK("#'Table 92'!A1", "How has the rise of AI online affected your level of trust in the following types of online services, compared to 2024? : Social media (e.g. Instagram, Facebook, TikTok)")</f>
        <v>How has the rise of AI online affected your level of trust in the following types of online services, compared to 2024? : Social media (e.g. Instagram, Facebook, TikTok)</v>
      </c>
      <c r="E100" s="14" t="str">
        <f>HYPERLINK("#'Full Results'!A877", "877")</f>
        <v>877</v>
      </c>
      <c r="F100" t="s">
        <v>60</v>
      </c>
    </row>
    <row r="101" spans="3:6" x14ac:dyDescent="0.2">
      <c r="C101">
        <v>93</v>
      </c>
      <c r="D101" s="8" t="str">
        <f>HYPERLINK("#'Table 93'!A1", "How has the rise of AI online affected your level of trust in the following types of online services, compared to 2024? : e-Commerce websites (e.g. Amazon, eBay)")</f>
        <v>How has the rise of AI online affected your level of trust in the following types of online services, compared to 2024? : e-Commerce websites (e.g. Amazon, eBay)</v>
      </c>
      <c r="E101" s="14" t="str">
        <f>HYPERLINK("#'Full Results'!A886", "886")</f>
        <v>886</v>
      </c>
      <c r="F101" t="s">
        <v>60</v>
      </c>
    </row>
    <row r="102" spans="3:6" x14ac:dyDescent="0.2">
      <c r="C102">
        <v>94</v>
      </c>
      <c r="D102" s="8" t="str">
        <f>HYPERLINK("#'Table 94'!A1", "How has the rise of AI online affected your level of trust in the following types of online services, compared to 2024? : Influencers or online creators")</f>
        <v>How has the rise of AI online affected your level of trust in the following types of online services, compared to 2024? : Influencers or online creators</v>
      </c>
      <c r="E102" s="14" t="str">
        <f>HYPERLINK("#'Full Results'!A895", "895")</f>
        <v>895</v>
      </c>
      <c r="F102" t="s">
        <v>60</v>
      </c>
    </row>
    <row r="103" spans="3:6" x14ac:dyDescent="0.2">
      <c r="C103">
        <v>95</v>
      </c>
      <c r="D103" s="8" t="str">
        <f>HYPERLINK("#'Table 95'!A1", "How has the rise of AI online affected your level of trust in the following types of online services, compared to 2024? : Public institutions (e.g. NHS, government services)")</f>
        <v>How has the rise of AI online affected your level of trust in the following types of online services, compared to 2024? : Public institutions (e.g. NHS, government services)</v>
      </c>
      <c r="E103" s="14" t="str">
        <f>HYPERLINK("#'Full Results'!A904", "904")</f>
        <v>904</v>
      </c>
      <c r="F103" t="s">
        <v>60</v>
      </c>
    </row>
    <row r="104" spans="3:6" x14ac:dyDescent="0.2">
      <c r="C104">
        <v>96</v>
      </c>
      <c r="D104" s="8" t="str">
        <f>HYPERLINK("#'Table 96'!A1", "How has the rise of AI online affected your level of trust in the following types of online services, compared to 2024? : Brands or companies advertising online")</f>
        <v>How has the rise of AI online affected your level of trust in the following types of online services, compared to 2024? : Brands or companies advertising online</v>
      </c>
      <c r="E104" s="14" t="str">
        <f>HYPERLINK("#'Full Results'!A913", "913")</f>
        <v>913</v>
      </c>
      <c r="F104" t="s">
        <v>60</v>
      </c>
    </row>
    <row r="105" spans="3:6" x14ac:dyDescent="0.2">
      <c r="C105">
        <v>97</v>
      </c>
      <c r="D105" s="8" t="str">
        <f>HYPERLINK("#'Table 97'!A1", " Have you ever avoided making an online purchase because you suspected the website, product, or advertisement might be AI-generated or fraudulent?")</f>
        <v xml:space="preserve"> Have you ever avoided making an online purchase because you suspected the website, product, or advertisement might be AI-generated or fraudulent?</v>
      </c>
      <c r="E105" s="14" t="str">
        <f>HYPERLINK("#'Full Results'!A922", "922")</f>
        <v>922</v>
      </c>
      <c r="F105" t="s">
        <v>60</v>
      </c>
    </row>
    <row r="106" spans="3:6" x14ac:dyDescent="0.2">
      <c r="C106">
        <v>98</v>
      </c>
      <c r="D106" s="8" t="str">
        <f>HYPERLINK("#'Table 98'!A1", " Have you ever lost money because of an online scam or misleading content that you believe may have used AI (e.g. deepfake ads, synthetic product listings, AI impersonation)? ")</f>
        <v xml:space="preserve"> Have you ever lost money because of an online scam or misleading content that you believe may have used AI (e.g. deepfake ads, synthetic product listings, AI impersonation)? </v>
      </c>
      <c r="E106" s="14" t="str">
        <f>HYPERLINK("#'Full Results'!A930", "930")</f>
        <v>930</v>
      </c>
      <c r="F106" t="s">
        <v>60</v>
      </c>
    </row>
    <row r="107" spans="3:6" x14ac:dyDescent="0.2">
      <c r="C107">
        <v>99</v>
      </c>
      <c r="D107" s="8" t="str">
        <f>HYPERLINK("#'Table 99'!A1", "Grid Summary: When using the internet today, how often do you personally feel each of the following? ")</f>
        <v>Grid Summary: When using the internet today, how often do you personally feel each of the following? </v>
      </c>
      <c r="E107" s="7"/>
      <c r="F107" t="s">
        <v>60</v>
      </c>
    </row>
    <row r="108" spans="3:6" x14ac:dyDescent="0.2">
      <c r="C108">
        <v>100</v>
      </c>
      <c r="D108" s="8" t="str">
        <f>HYPERLINK("#'Table 100'!A1", "When using the internet today, how often do you personally feel each of the following? : Unsure whether what I am seeing is real or AI-generated")</f>
        <v>When using the internet today, how often do you personally feel each of the following? : Unsure whether what I am seeing is real or AI-generated</v>
      </c>
      <c r="E108" s="14" t="str">
        <f>HYPERLINK("#'Full Results'!A938", "938")</f>
        <v>938</v>
      </c>
      <c r="F108" t="s">
        <v>60</v>
      </c>
    </row>
    <row r="109" spans="3:6" x14ac:dyDescent="0.2">
      <c r="C109">
        <v>101</v>
      </c>
      <c r="D109" s="8" t="str">
        <f>HYPERLINK("#'Table 101'!A1", "When using the internet today, how often do you personally feel each of the following? : Anxious about potential scams or fraudulent activity")</f>
        <v>When using the internet today, how often do you personally feel each of the following? : Anxious about potential scams or fraudulent activity</v>
      </c>
      <c r="E109" s="14" t="str">
        <f>HYPERLINK("#'Full Results'!A947", "947")</f>
        <v>947</v>
      </c>
      <c r="F109" t="s">
        <v>60</v>
      </c>
    </row>
    <row r="110" spans="3:6" x14ac:dyDescent="0.2">
      <c r="C110">
        <v>102</v>
      </c>
      <c r="D110" s="8" t="str">
        <f>HYPERLINK("#'Table 102'!A1", "When using the internet today, how often do you personally feel each of the following? : Overwhelmed by the amount of AI-generated content")</f>
        <v>When using the internet today, how often do you personally feel each of the following? : Overwhelmed by the amount of AI-generated content</v>
      </c>
      <c r="E110" s="14" t="str">
        <f>HYPERLINK("#'Full Results'!A956", "956")</f>
        <v>956</v>
      </c>
      <c r="F110" t="s">
        <v>60</v>
      </c>
    </row>
    <row r="111" spans="3:6" x14ac:dyDescent="0.2">
      <c r="C111">
        <v>103</v>
      </c>
      <c r="D111" s="8" t="str">
        <f>HYPERLINK("#'Table 103'!A1", "When using the internet today, how often do you personally feel each of the following? : Confident in my ability to navigate online content safely")</f>
        <v>When using the internet today, how often do you personally feel each of the following? : Confident in my ability to navigate online content safely</v>
      </c>
      <c r="E111" s="14" t="str">
        <f>HYPERLINK("#'Full Results'!A965", "965")</f>
        <v>965</v>
      </c>
      <c r="F111" t="s">
        <v>60</v>
      </c>
    </row>
    <row r="112" spans="3:6" x14ac:dyDescent="0.2">
      <c r="C112">
        <v>104</v>
      </c>
      <c r="D112" s="8" t="str">
        <f>HYPERLINK("#'Table 104'!A1", "When using the internet today, how often do you personally feel each of the following? : In control of my online experience")</f>
        <v>When using the internet today, how often do you personally feel each of the following? : In control of my online experience</v>
      </c>
      <c r="E112" s="14" t="str">
        <f>HYPERLINK("#'Full Results'!A974", "974")</f>
        <v>974</v>
      </c>
      <c r="F112" t="s">
        <v>60</v>
      </c>
    </row>
    <row r="113" spans="3:6" x14ac:dyDescent="0.2">
      <c r="C113">
        <v>105</v>
      </c>
      <c r="D113" s="8" t="str">
        <f>HYPERLINK("#'Table 105'!A1", " Compared to last year, how genuine or personal do your online interactions feel today?")</f>
        <v xml:space="preserve"> Compared to last year, how genuine or personal do your online interactions feel today?</v>
      </c>
      <c r="E113" s="14" t="str">
        <f>HYPERLINK("#'Full Results'!A983", "983")</f>
        <v>983</v>
      </c>
      <c r="F113" t="s">
        <v>60</v>
      </c>
    </row>
    <row r="114" spans="3:6" x14ac:dyDescent="0.2">
      <c r="C114">
        <v>106</v>
      </c>
      <c r="D114" s="8" t="str">
        <f>HYPERLINK("#'Table 106'!A1", "Grid Summary: For each of the following, how well equipped do you feel they are in being able to identify and combat attempted fraud, organised scam or spam that uses AI?")</f>
        <v>Grid Summary: For each of the following, how well equipped do you feel they are in being able to identify and combat attempted fraud, organised scam or spam that uses AI?</v>
      </c>
      <c r="E114" s="7"/>
      <c r="F114" t="s">
        <v>60</v>
      </c>
    </row>
    <row r="115" spans="3:6" x14ac:dyDescent="0.2">
      <c r="C115">
        <v>107</v>
      </c>
      <c r="D115" s="8" t="str">
        <f>HYPERLINK("#'Table 107'!A1", "For each of the following, how well equipped do you feel they are in being able to identify and combat attempted fraud, organised scam or spam that uses AI?: Yourself")</f>
        <v>For each of the following, how well equipped do you feel they are in being able to identify and combat attempted fraud, organised scam or spam that uses AI?: Yourself</v>
      </c>
      <c r="E115" s="14" t="str">
        <f>HYPERLINK("#'Full Results'!A992", "992")</f>
        <v>992</v>
      </c>
      <c r="F115" t="s">
        <v>60</v>
      </c>
    </row>
    <row r="116" spans="3:6" x14ac:dyDescent="0.2">
      <c r="C116">
        <v>108</v>
      </c>
      <c r="D116" s="8" t="str">
        <f>HYPERLINK("#'Table 108'!A1", "For each of the following, how well equipped do you feel they are in being able to identify and combat attempted fraud, organised scam or spam that uses AI?: The UK public")</f>
        <v>For each of the following, how well equipped do you feel they are in being able to identify and combat attempted fraud, organised scam or spam that uses AI?: The UK public</v>
      </c>
      <c r="E116" s="14" t="str">
        <f>HYPERLINK("#'Full Results'!A1000", "1000")</f>
        <v>1000</v>
      </c>
      <c r="F116" t="s">
        <v>60</v>
      </c>
    </row>
    <row r="117" spans="3:6" x14ac:dyDescent="0.2">
      <c r="C117">
        <v>109</v>
      </c>
      <c r="D117" s="8" t="str">
        <f>HYPERLINK("#'Table 109'!A1", "For each of the following, how well equipped do you feel they are in being able to identify and combat attempted fraud, organised scam or spam that uses AI?: Authorities (e.g. the government, the police)")</f>
        <v>For each of the following, how well equipped do you feel they are in being able to identify and combat attempted fraud, organised scam or spam that uses AI?: Authorities (e.g. the government, the police)</v>
      </c>
      <c r="E117" s="14" t="str">
        <f>HYPERLINK("#'Full Results'!A1008", "1008")</f>
        <v>1008</v>
      </c>
      <c r="F117" t="s">
        <v>60</v>
      </c>
    </row>
    <row r="118" spans="3:6" x14ac:dyDescent="0.2">
      <c r="C118">
        <v>110</v>
      </c>
      <c r="D118" s="8" t="str">
        <f>HYPERLINK("#'Table 110'!A1", "For each of the following, how well equipped do you feel they are in being able to identify and combat attempted fraud, organised scam or spam that uses AI?: Tech companies (e.g. Meta, Google, Microsoft)")</f>
        <v>For each of the following, how well equipped do you feel they are in being able to identify and combat attempted fraud, organised scam or spam that uses AI?: Tech companies (e.g. Meta, Google, Microsoft)</v>
      </c>
      <c r="E118" s="14" t="str">
        <f>HYPERLINK("#'Full Results'!A1016", "1016")</f>
        <v>1016</v>
      </c>
      <c r="F118" t="s">
        <v>60</v>
      </c>
    </row>
    <row r="119" spans="3:6" x14ac:dyDescent="0.2">
      <c r="C119">
        <v>111</v>
      </c>
      <c r="D119" s="8" t="str">
        <f>HYPERLINK("#'Table 111'!A1", "For each of the following, how well equipped do you feel they are in being able to identify and combat attempted fraud, organised scam or spam that uses AI?: Other companies (i.e. those outside the tech sector, like retail or car manufacturers)")</f>
        <v>For each of the following, how well equipped do you feel they are in being able to identify and combat attempted fraud, organised scam or spam that uses AI?: Other companies (i.e. those outside the tech sector, like retail or car manufacturers)</v>
      </c>
      <c r="E119" s="14" t="str">
        <f>HYPERLINK("#'Full Results'!A1024", "1024")</f>
        <v>1024</v>
      </c>
      <c r="F119" t="s">
        <v>60</v>
      </c>
    </row>
    <row r="120" spans="3:6" x14ac:dyDescent="0.2">
      <c r="C120">
        <v>112</v>
      </c>
      <c r="D120" s="8" t="str">
        <f>HYPERLINK("#'Table 112'!A1", "Grid Summary: To what extent do you agree with the following statements.")</f>
        <v>Grid Summary: To what extent do you agree with the following statements.</v>
      </c>
      <c r="E120" s="7"/>
      <c r="F120" t="s">
        <v>60</v>
      </c>
    </row>
    <row r="121" spans="3:6" x14ac:dyDescent="0.2">
      <c r="C121">
        <v>113</v>
      </c>
      <c r="D121" s="8" t="str">
        <f>HYPERLINK("#'Table 113'!A1", "To what extent do you agree with the following statements.: I would support tougher action against those using AI to commit fraud")</f>
        <v>To what extent do you agree with the following statements.: I would support tougher action against those using AI to commit fraud</v>
      </c>
      <c r="E121" s="14" t="str">
        <f>HYPERLINK("#'Full Results'!A1032", "1032")</f>
        <v>1032</v>
      </c>
      <c r="F121" t="s">
        <v>60</v>
      </c>
    </row>
    <row r="122" spans="3:6" x14ac:dyDescent="0.2">
      <c r="C122">
        <v>114</v>
      </c>
      <c r="D122" s="8" t="str">
        <f>HYPERLINK("#'Table 114'!A1", "To what extent do you agree with the following statements.: An internet made up only of real humans would be safer.")</f>
        <v>To what extent do you agree with the following statements.: An internet made up only of real humans would be safer.</v>
      </c>
      <c r="E122" s="14" t="str">
        <f>HYPERLINK("#'Full Results'!A1040", "1040")</f>
        <v>1040</v>
      </c>
      <c r="F122" t="s">
        <v>60</v>
      </c>
    </row>
    <row r="123" spans="3:6" x14ac:dyDescent="0.2">
      <c r="C123">
        <v>115</v>
      </c>
      <c r="D123" s="8" t="str">
        <f>HYPERLINK("#'Table 115'!A1", "To what extent do you agree with the following statements.: An internet made up only of real humans would make it easier to trust what I see online.")</f>
        <v>To what extent do you agree with the following statements.: An internet made up only of real humans would make it easier to trust what I see online.</v>
      </c>
      <c r="E123" s="14" t="str">
        <f>HYPERLINK("#'Full Results'!A1048", "1048")</f>
        <v>1048</v>
      </c>
      <c r="F123" t="s">
        <v>60</v>
      </c>
    </row>
    <row r="124" spans="3:6" x14ac:dyDescent="0.2">
      <c r="C124">
        <v>116</v>
      </c>
      <c r="D124" s="8" t="str">
        <f>HYPERLINK("#'Table 116'!A1", "To what extent do you agree with the following statements.: I would prefer to interact only with verified real people when using online services.")</f>
        <v>To what extent do you agree with the following statements.: I would prefer to interact only with verified real people when using online services.</v>
      </c>
      <c r="E124" s="14" t="str">
        <f>HYPERLINK("#'Full Results'!A1056", "1056")</f>
        <v>1056</v>
      </c>
      <c r="F124" t="s">
        <v>60</v>
      </c>
    </row>
    <row r="125" spans="3:6" x14ac:dyDescent="0.2">
      <c r="C125">
        <v>117</v>
      </c>
      <c r="D125" s="8" t="str">
        <f>HYPERLINK("#'Table 117'!A1", "To what extent do you agree with the following statements.: An all-human internet would reduce misinformation, scams, and impersonation.")</f>
        <v>To what extent do you agree with the following statements.: An all-human internet would reduce misinformation, scams, and impersonation.</v>
      </c>
      <c r="E125" s="14" t="str">
        <f>HYPERLINK("#'Full Results'!A1064", "1064")</f>
        <v>1064</v>
      </c>
      <c r="F125" t="s">
        <v>60</v>
      </c>
    </row>
    <row r="126" spans="3:6" x14ac:dyDescent="0.2">
      <c r="C126">
        <v>118</v>
      </c>
      <c r="D126" s="8" t="str">
        <f>HYPERLINK("#'Table 118'!A1", " In 5 years time, imagine online services continued to operate with the same level of AI content that exists today. How do you think your usage of these service may change?")</f>
        <v xml:space="preserve"> In 5 years time, imagine online services continued to operate with the same level of AI content that exists today. How do you think your usage of these service may change?</v>
      </c>
      <c r="E126" s="14" t="str">
        <f>HYPERLINK("#'Full Results'!A1072", "1072")</f>
        <v>1072</v>
      </c>
      <c r="F126" t="s">
        <v>96</v>
      </c>
    </row>
    <row r="127" spans="3:6" x14ac:dyDescent="0.2">
      <c r="C127">
        <v>119</v>
      </c>
      <c r="D127" s="8" t="str">
        <f>HYPERLINK("#'Table 119'!A1", " Imagine a scenario where existing services included a verified watermark that verifies if AI and bots are present. How do you think this would change your use of these services?")</f>
        <v xml:space="preserve"> Imagine a scenario where existing services included a verified watermark that verifies if AI and bots are present. How do you think this would change your use of these services?</v>
      </c>
      <c r="E127" s="14" t="str">
        <f>HYPERLINK("#'Full Results'!A1081", "1081")</f>
        <v>1081</v>
      </c>
      <c r="F127" t="s">
        <v>96</v>
      </c>
    </row>
    <row r="128" spans="3:6" x14ac:dyDescent="0.2">
      <c r="C128">
        <v>120</v>
      </c>
      <c r="D128" s="8" t="str">
        <f>HYPERLINK("#'Table 120'!A1", " Imagine a scenario where new services are launched that require verification, and are absent of AI and bots, with only verified human beings on the platform. How likely would you be to use these services over existing ones?")</f>
        <v xml:space="preserve"> Imagine a scenario where new services are launched that require verification, and are absent of AI and bots, with only verified human beings on the platform. How likely would you be to use these services over existing ones?</v>
      </c>
      <c r="E128" s="14" t="str">
        <f>HYPERLINK("#'Full Results'!A1090", "1090")</f>
        <v>1090</v>
      </c>
      <c r="F128" t="s">
        <v>96</v>
      </c>
    </row>
    <row r="129" spans="3:6" x14ac:dyDescent="0.2">
      <c r="C129">
        <v>121</v>
      </c>
      <c r="D129" s="8" t="str">
        <f>HYPERLINK("#'Table 121'!A1", "Imagine a version of the internet where users can easily verify they are real humans. What impact do you think this would have? ")</f>
        <v>Imagine a version of the internet where users can easily verify they are real humans. What impact do you think this would have? </v>
      </c>
      <c r="E129" s="14" t="str">
        <f>HYPERLINK("#'Full Results'!A1099", "1099")</f>
        <v>1099</v>
      </c>
      <c r="F129" t="s">
        <v>60</v>
      </c>
    </row>
    <row r="130" spans="3:6" x14ac:dyDescent="0.2">
      <c r="C130">
        <v>122</v>
      </c>
      <c r="D130" s="8" t="str">
        <f>HYPERLINK("#'Table 122'!A1", " How comfortable would you be with online platforms verifying your humanity to ensure all users are real humans? ")</f>
        <v xml:space="preserve"> How comfortable would you be with online platforms verifying your humanity to ensure all users are real humans? </v>
      </c>
      <c r="E130" s="14" t="str">
        <f>HYPERLINK("#'Full Results'!A1114", "1114")</f>
        <v>1114</v>
      </c>
      <c r="F130" t="s">
        <v>96</v>
      </c>
    </row>
    <row r="131" spans="3:6" x14ac:dyDescent="0.2">
      <c r="C131">
        <v>123</v>
      </c>
      <c r="D131" s="8" t="str">
        <f>HYPERLINK("#'Table 123'!A1", " How comfortable would you be with online platforms verifying your identity to ensure all users are real humans?")</f>
        <v xml:space="preserve"> How comfortable would you be with online platforms verifying your identity to ensure all users are real humans?</v>
      </c>
      <c r="E131" s="14" t="str">
        <f>HYPERLINK("#'Full Results'!A1122", "1122")</f>
        <v>1122</v>
      </c>
      <c r="F131" t="s">
        <v>96</v>
      </c>
    </row>
    <row r="132" spans="3:6" x14ac:dyDescent="0.2">
      <c r="C132">
        <v>124</v>
      </c>
      <c r="D132" s="8" t="str">
        <f>HYPERLINK("#'Table 124'!A1", " If certain online platforms introduced privacy preserving human-verification requirements, how do you think this would affect your trust in those platforms?")</f>
        <v xml:space="preserve"> If certain online platforms introduced privacy preserving human-verification requirements, how do you think this would affect your trust in those platforms?</v>
      </c>
      <c r="E132" s="14" t="str">
        <f>HYPERLINK("#'Full Results'!A1130", "1130")</f>
        <v>1130</v>
      </c>
      <c r="F132" t="s">
        <v>60</v>
      </c>
    </row>
    <row r="133" spans="3:6" x14ac:dyDescent="0.2">
      <c r="C133">
        <v>125</v>
      </c>
      <c r="D133" s="8" t="str">
        <f>HYPERLINK("#'Table 125'!A1", " Some services may offer better detection and labelling of AI-generated content but require personal information/ data to do so. How likely would you be to use such a service? ")</f>
        <v xml:space="preserve"> Some services may offer better detection and labelling of AI-generated content but require personal information/ data to do so. How likely would you be to use such a service? </v>
      </c>
      <c r="E133" s="14" t="str">
        <f>HYPERLINK("#'Full Results'!A1139", "1139")</f>
        <v>1139</v>
      </c>
      <c r="F133" t="s">
        <v>60</v>
      </c>
    </row>
    <row r="134" spans="3:6" x14ac:dyDescent="0.2">
      <c r="C134">
        <v>126</v>
      </c>
      <c r="D134" s="8" t="str">
        <f>HYPERLINK("#'Table 126'!A1", " Thinking about websites or apps you currently use frequently, if they required additional verification checks to keep using the platform, which of the following would you be most likely to do?")</f>
        <v xml:space="preserve"> Thinking about websites or apps you currently use frequently, if they required additional verification checks to keep using the platform, which of the following would you be most likely to do?</v>
      </c>
      <c r="E134" s="14" t="str">
        <f>HYPERLINK("#'Full Results'!A1147", "1147")</f>
        <v>1147</v>
      </c>
      <c r="F134" t="s">
        <v>60</v>
      </c>
    </row>
    <row r="135" spans="3:6" x14ac:dyDescent="0.2">
      <c r="C135">
        <v>127</v>
      </c>
      <c r="D135" s="8" t="str">
        <f>HYPERLINK("#'Table 127'!A1", " Imagine a scenario where an online service required verification in order to open an account. This would mean that: individuals would only be able to create one  	meaning the individual could be held responsible for their actions 	without the ab...")</f>
        <v xml:space="preserve"> Imagine a scenario where an online service required verification in order to open an account. This would mean that: individuals would only be able to create one  	meaning the individual could be held responsible for their actions 	without the ab...</v>
      </c>
      <c r="E135" s="14" t="str">
        <f>HYPERLINK("#'Full Results'!A1156", "1156")</f>
        <v>1156</v>
      </c>
      <c r="F135" t="s">
        <v>60</v>
      </c>
    </row>
    <row r="136" spans="3:6" x14ac:dyDescent="0.2">
      <c r="C136">
        <v>128</v>
      </c>
      <c r="D136" s="8" t="str">
        <f>HYPERLINK("#'Table 128'!A1", " Please outline why you expect the number of attempted fraud, organised scam, or spam emails to increase? ")</f>
        <v xml:space="preserve"> Please outline why you expect the number of attempted fraud, organised scam, or spam emails to increase? </v>
      </c>
    </row>
    <row r="137" spans="3:6" x14ac:dyDescent="0.2">
      <c r="C137">
        <v>129</v>
      </c>
      <c r="D137" s="8" t="str">
        <f>HYPERLINK("#'Table 129'!A1", " You previously responded that you agree with a statement that suggested AI has made your experience of the internet feel less human i.e. a significant proportion of your online interactions are with artificial users. If this statement is correct...")</f>
        <v xml:space="preserve"> You previously responded that you agree with a statement that suggested AI has made your experience of the internet feel less human i.e. a significant proportion of your online interactions are with artificial users. If this statement is correct...</v>
      </c>
    </row>
    <row r="138" spans="3:6" x14ac:dyDescent="0.2">
      <c r="C138">
        <v>130</v>
      </c>
      <c r="D138" s="8" t="str">
        <f>HYPERLINK("#'Table 130'!A1", " You responded that your online interactions now feel less genuine today compared to last year. Please outline why below.")</f>
        <v xml:space="preserve"> You responded that your online interactions now feel less genuine today compared to last year. Please outline why below.</v>
      </c>
    </row>
    <row r="139" spans="3:6" x14ac:dyDescent="0.2">
      <c r="C139">
        <v>131</v>
      </c>
      <c r="D139" s="8" t="str">
        <f>HYPERLINK("#'Table 131'!A1", " In your own words, what has been the biggest news story of the last week?")</f>
        <v xml:space="preserve"> In your own words, what has been the biggest news story of the last week?</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K1081"/>
  <sheetViews>
    <sheetView showGridLines="0" workbookViewId="0">
      <pane xSplit="2" ySplit="8" topLeftCell="C343" activePane="bottomRight" state="frozen"/>
      <selection pane="topRight"/>
      <selection pane="bottomLeft"/>
      <selection pane="bottomRight" activeCell="C183" sqref="C183"/>
    </sheetView>
  </sheetViews>
  <sheetFormatPr baseColWidth="10" defaultRowHeight="15" x14ac:dyDescent="0.2"/>
  <cols>
    <col min="2" max="2" width="20.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2" t="s">
        <v>437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3"/>
      <c r="C5" s="13"/>
      <c r="D5" s="25" t="s">
        <v>47</v>
      </c>
      <c r="E5" s="25"/>
      <c r="F5" s="13"/>
      <c r="G5" s="25" t="s">
        <v>48</v>
      </c>
      <c r="H5" s="25"/>
      <c r="I5" s="25"/>
      <c r="J5" s="25"/>
      <c r="K5" s="25"/>
      <c r="L5" s="25"/>
      <c r="M5" s="13"/>
      <c r="N5" s="25" t="s">
        <v>49</v>
      </c>
      <c r="O5" s="25"/>
      <c r="P5" s="25"/>
      <c r="Q5" s="25"/>
      <c r="R5" s="25"/>
      <c r="S5" s="25"/>
      <c r="T5" s="25"/>
      <c r="U5" s="25"/>
      <c r="V5" s="25"/>
      <c r="W5" s="25"/>
      <c r="X5" s="25"/>
      <c r="Y5" s="25"/>
      <c r="Z5" s="13"/>
      <c r="AA5" s="25" t="s">
        <v>50</v>
      </c>
      <c r="AB5" s="25"/>
      <c r="AC5" s="25"/>
      <c r="AD5" s="25"/>
      <c r="AE5" s="25"/>
      <c r="AF5" s="13"/>
      <c r="AG5" s="25" t="s">
        <v>51</v>
      </c>
      <c r="AH5" s="25"/>
      <c r="AI5" s="25"/>
      <c r="AJ5" s="25"/>
      <c r="AK5" s="25"/>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2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2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11" spans="2:37" x14ac:dyDescent="0.2">
      <c r="B11" s="6" t="s">
        <v>59</v>
      </c>
    </row>
    <row r="12" spans="2:37" x14ac:dyDescent="0.2">
      <c r="B12" s="21" t="s">
        <v>60</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row>
    <row r="13" spans="2:37" x14ac:dyDescent="0.2">
      <c r="B13" t="s">
        <v>52</v>
      </c>
      <c r="C13" s="17">
        <v>0.90173169146620702</v>
      </c>
      <c r="D13" s="17">
        <v>0.90098116838300302</v>
      </c>
      <c r="E13" s="17">
        <v>0.90246438216324598</v>
      </c>
      <c r="F13" s="17"/>
      <c r="G13" s="17">
        <v>0.80777530855736202</v>
      </c>
      <c r="H13" s="17">
        <v>0.91721437066710199</v>
      </c>
      <c r="I13" s="17">
        <v>0.90865841476838005</v>
      </c>
      <c r="J13" s="17">
        <v>0.94268747751953996</v>
      </c>
      <c r="K13" s="17">
        <v>0.93845746289232301</v>
      </c>
      <c r="L13" s="17">
        <v>0.88786418217589802</v>
      </c>
      <c r="M13" s="17"/>
      <c r="N13" s="17">
        <v>0.88797768454269999</v>
      </c>
      <c r="O13" s="17">
        <v>0.89112748643391104</v>
      </c>
      <c r="P13" s="17">
        <v>0.90378634980972805</v>
      </c>
      <c r="Q13" s="17">
        <v>0.94386208663200999</v>
      </c>
      <c r="R13" s="17">
        <v>0.856593742794998</v>
      </c>
      <c r="S13" s="17">
        <v>0.91459823641122795</v>
      </c>
      <c r="T13" s="17">
        <v>0.93587278630937598</v>
      </c>
      <c r="U13" s="17">
        <v>0.89738530326779997</v>
      </c>
      <c r="V13" s="17">
        <v>0.902621627222156</v>
      </c>
      <c r="W13" s="17">
        <v>0.87990158053399403</v>
      </c>
      <c r="X13" s="17">
        <v>0.89875124684374597</v>
      </c>
      <c r="Y13" s="17">
        <v>0.92937963921274502</v>
      </c>
      <c r="Z13" s="17"/>
      <c r="AA13" s="17">
        <v>0.88746513071274102</v>
      </c>
      <c r="AB13" s="17">
        <v>0.91936441878581898</v>
      </c>
      <c r="AC13" s="17">
        <v>0.86510604065271302</v>
      </c>
      <c r="AD13" s="17">
        <v>0.87460380572658303</v>
      </c>
      <c r="AE13" s="17">
        <v>0.91553204326479098</v>
      </c>
      <c r="AF13" s="17"/>
      <c r="AG13" s="17">
        <v>0.88783956507386097</v>
      </c>
      <c r="AH13" s="17">
        <v>0.91362296772048002</v>
      </c>
      <c r="AI13" s="17">
        <v>0.87288330008578496</v>
      </c>
      <c r="AJ13" s="17">
        <v>0.89714077828921401</v>
      </c>
      <c r="AK13" s="17">
        <v>0.88629522844974395</v>
      </c>
    </row>
    <row r="14" spans="2:37" x14ac:dyDescent="0.2">
      <c r="B14" t="s">
        <v>53</v>
      </c>
      <c r="C14" s="17">
        <v>4.4662690991020097E-2</v>
      </c>
      <c r="D14" s="17">
        <v>3.7577949015955403E-2</v>
      </c>
      <c r="E14" s="17">
        <v>5.1579099895978898E-2</v>
      </c>
      <c r="F14" s="17"/>
      <c r="G14" s="17">
        <v>6.2073290754851997E-2</v>
      </c>
      <c r="H14" s="17">
        <v>7.9109513831518794E-3</v>
      </c>
      <c r="I14" s="17">
        <v>2.7106195113230799E-2</v>
      </c>
      <c r="J14" s="17">
        <v>2.0816097412549299E-2</v>
      </c>
      <c r="K14" s="17">
        <v>3.9023288951460899E-2</v>
      </c>
      <c r="L14" s="17">
        <v>0.100269764208508</v>
      </c>
      <c r="M14" s="17"/>
      <c r="N14" s="17">
        <v>2.7456601714181399E-2</v>
      </c>
      <c r="O14" s="17">
        <v>6.7198925317267705E-2</v>
      </c>
      <c r="P14" s="17">
        <v>4.5905702680446997E-2</v>
      </c>
      <c r="Q14" s="17">
        <v>3.6657565286061997E-2</v>
      </c>
      <c r="R14" s="17">
        <v>5.6696695095936903E-2</v>
      </c>
      <c r="S14" s="17">
        <v>4.4149286850769701E-2</v>
      </c>
      <c r="T14" s="17">
        <v>3.1981889128072899E-2</v>
      </c>
      <c r="U14" s="17">
        <v>1.96546222520587E-2</v>
      </c>
      <c r="V14" s="17">
        <v>4.5914817281350502E-2</v>
      </c>
      <c r="W14" s="17">
        <v>6.0422366638623298E-2</v>
      </c>
      <c r="X14" s="17">
        <v>4.7630323091617799E-2</v>
      </c>
      <c r="Y14" s="17">
        <v>3.14683522767489E-2</v>
      </c>
      <c r="Z14" s="17"/>
      <c r="AA14" s="17">
        <v>6.32472280209328E-2</v>
      </c>
      <c r="AB14" s="17">
        <v>2.7330907205757399E-2</v>
      </c>
      <c r="AC14" s="17">
        <v>6.1610745302876101E-2</v>
      </c>
      <c r="AD14" s="17">
        <v>6.4473757535652002E-2</v>
      </c>
      <c r="AE14" s="17">
        <v>1.47574641150999E-2</v>
      </c>
      <c r="AF14" s="17"/>
      <c r="AG14" s="17">
        <v>6.8125703917160593E-2</v>
      </c>
      <c r="AH14" s="17">
        <v>3.8730482854745001E-2</v>
      </c>
      <c r="AI14" s="17">
        <v>7.62373549985155E-2</v>
      </c>
      <c r="AJ14" s="17">
        <v>3.7314180097083101E-2</v>
      </c>
      <c r="AK14" s="17">
        <v>4.06828753043302E-2</v>
      </c>
    </row>
    <row r="15" spans="2:37" x14ac:dyDescent="0.2">
      <c r="B15" t="s">
        <v>54</v>
      </c>
      <c r="C15" s="17">
        <v>2.6739814054085799E-2</v>
      </c>
      <c r="D15" s="17">
        <v>2.9962230066234202E-2</v>
      </c>
      <c r="E15" s="17">
        <v>2.3593962464804798E-2</v>
      </c>
      <c r="F15" s="17"/>
      <c r="G15" s="17">
        <v>4.9356923800310301E-2</v>
      </c>
      <c r="H15" s="17">
        <v>4.2837933500499602E-2</v>
      </c>
      <c r="I15" s="17">
        <v>2.8763228233351298E-2</v>
      </c>
      <c r="J15" s="17">
        <v>1.4025798229464899E-2</v>
      </c>
      <c r="K15" s="17">
        <v>2.00909283808085E-2</v>
      </c>
      <c r="L15" s="17">
        <v>1.1866053615594899E-2</v>
      </c>
      <c r="M15" s="17"/>
      <c r="N15" s="17">
        <v>4.1073398319280197E-2</v>
      </c>
      <c r="O15" s="17">
        <v>3.0083147152747999E-2</v>
      </c>
      <c r="P15" s="17">
        <v>3.3431051547851302E-2</v>
      </c>
      <c r="Q15" s="17">
        <v>5.0586065402538297E-3</v>
      </c>
      <c r="R15" s="17">
        <v>4.02895812125727E-2</v>
      </c>
      <c r="S15" s="17">
        <v>0</v>
      </c>
      <c r="T15" s="17">
        <v>1.29267920912375E-2</v>
      </c>
      <c r="U15" s="17">
        <v>5.3037039358312797E-2</v>
      </c>
      <c r="V15" s="17">
        <v>2.5975119943273201E-2</v>
      </c>
      <c r="W15" s="17">
        <v>3.2910172652864701E-2</v>
      </c>
      <c r="X15" s="17">
        <v>3.3972960749350301E-2</v>
      </c>
      <c r="Y15" s="17">
        <v>1.4811715291425101E-2</v>
      </c>
      <c r="Z15" s="17"/>
      <c r="AA15" s="17">
        <v>3.3451501350947002E-2</v>
      </c>
      <c r="AB15" s="17">
        <v>2.32050876120975E-2</v>
      </c>
      <c r="AC15" s="17">
        <v>4.4880474157239399E-2</v>
      </c>
      <c r="AD15" s="17">
        <v>3.4539004064786299E-2</v>
      </c>
      <c r="AE15" s="17">
        <v>2.3267824458971499E-2</v>
      </c>
      <c r="AF15" s="17"/>
      <c r="AG15" s="17">
        <v>2.9754328986187802E-2</v>
      </c>
      <c r="AH15" s="17">
        <v>2.38724828546042E-2</v>
      </c>
      <c r="AI15" s="17">
        <v>1.6919310822417499E-2</v>
      </c>
      <c r="AJ15" s="17">
        <v>4.1534975277264498E-2</v>
      </c>
      <c r="AK15" s="17">
        <v>4.1977129274029898E-2</v>
      </c>
    </row>
    <row r="16" spans="2:37" x14ac:dyDescent="0.2">
      <c r="B16" t="s">
        <v>55</v>
      </c>
      <c r="C16" s="17">
        <v>1.5410007628409E-2</v>
      </c>
      <c r="D16" s="17">
        <v>2.16949027646249E-2</v>
      </c>
      <c r="E16" s="17">
        <v>9.2744412464793296E-3</v>
      </c>
      <c r="F16" s="17"/>
      <c r="G16" s="17">
        <v>4.5404637086564503E-2</v>
      </c>
      <c r="H16" s="17">
        <v>2.08197241289616E-2</v>
      </c>
      <c r="I16" s="17">
        <v>2.2987222408217E-2</v>
      </c>
      <c r="J16" s="17">
        <v>7.7117336150056099E-3</v>
      </c>
      <c r="K16" s="17">
        <v>2.4283197754069699E-3</v>
      </c>
      <c r="L16" s="17">
        <v>0</v>
      </c>
      <c r="M16" s="17"/>
      <c r="N16" s="17">
        <v>2.97837203307512E-2</v>
      </c>
      <c r="O16" s="17">
        <v>5.8206080792452602E-3</v>
      </c>
      <c r="P16" s="17">
        <v>1.1502253646362001E-2</v>
      </c>
      <c r="Q16" s="17">
        <v>1.02408418295666E-2</v>
      </c>
      <c r="R16" s="17">
        <v>2.73816365454864E-2</v>
      </c>
      <c r="S16" s="17">
        <v>1.6713309901882301E-2</v>
      </c>
      <c r="T16" s="17">
        <v>1.40609054026185E-2</v>
      </c>
      <c r="U16" s="17">
        <v>9.7649338172369499E-3</v>
      </c>
      <c r="V16" s="17">
        <v>1.54765398948059E-2</v>
      </c>
      <c r="W16" s="17">
        <v>1.55077364090063E-2</v>
      </c>
      <c r="X16" s="17">
        <v>1.2083899121856201E-2</v>
      </c>
      <c r="Y16" s="17">
        <v>0</v>
      </c>
      <c r="Z16" s="17"/>
      <c r="AA16" s="17">
        <v>1.3179995700585E-2</v>
      </c>
      <c r="AB16" s="17">
        <v>2.0339699930973901E-2</v>
      </c>
      <c r="AC16" s="17">
        <v>1.4978050444502299E-2</v>
      </c>
      <c r="AD16" s="17">
        <v>1.6032002089524499E-2</v>
      </c>
      <c r="AE16" s="17">
        <v>3.6743381614029701E-2</v>
      </c>
      <c r="AF16" s="17"/>
      <c r="AG16" s="17">
        <v>1.2228269639823401E-2</v>
      </c>
      <c r="AH16" s="17">
        <v>1.50229143804093E-2</v>
      </c>
      <c r="AI16" s="17">
        <v>1.6379684712530498E-2</v>
      </c>
      <c r="AJ16" s="17">
        <v>1.51615674081513E-2</v>
      </c>
      <c r="AK16" s="17">
        <v>3.10447669718956E-2</v>
      </c>
    </row>
    <row r="17" spans="2:37" x14ac:dyDescent="0.2">
      <c r="B17" t="s">
        <v>56</v>
      </c>
      <c r="C17" s="17">
        <v>3.6075164204896599E-3</v>
      </c>
      <c r="D17" s="17">
        <v>4.3683198923450198E-3</v>
      </c>
      <c r="E17" s="17">
        <v>2.86478959625475E-3</v>
      </c>
      <c r="F17" s="17"/>
      <c r="G17" s="17">
        <v>1.05538924412445E-2</v>
      </c>
      <c r="H17" s="17">
        <v>2.5100087856083E-3</v>
      </c>
      <c r="I17" s="17">
        <v>6.4791389522470301E-3</v>
      </c>
      <c r="J17" s="17">
        <v>3.6029446703466999E-3</v>
      </c>
      <c r="K17" s="17">
        <v>0</v>
      </c>
      <c r="L17" s="17">
        <v>0</v>
      </c>
      <c r="M17" s="17"/>
      <c r="N17" s="17">
        <v>3.18224503823449E-3</v>
      </c>
      <c r="O17" s="17">
        <v>3.1447865274277001E-3</v>
      </c>
      <c r="P17" s="17">
        <v>5.3746423156123303E-3</v>
      </c>
      <c r="Q17" s="17">
        <v>0</v>
      </c>
      <c r="R17" s="17">
        <v>8.9591842035811609E-3</v>
      </c>
      <c r="S17" s="17">
        <v>1.4134739654051501E-2</v>
      </c>
      <c r="T17" s="17">
        <v>0</v>
      </c>
      <c r="U17" s="17">
        <v>1.0703147509027599E-2</v>
      </c>
      <c r="V17" s="17">
        <v>0</v>
      </c>
      <c r="W17" s="17">
        <v>0</v>
      </c>
      <c r="X17" s="17">
        <v>0</v>
      </c>
      <c r="Y17" s="17">
        <v>0</v>
      </c>
      <c r="Z17" s="17"/>
      <c r="AA17" s="17">
        <v>2.6561442147942701E-3</v>
      </c>
      <c r="AB17" s="17">
        <v>5.8074845575047697E-3</v>
      </c>
      <c r="AC17" s="17">
        <v>4.1888637862461898E-3</v>
      </c>
      <c r="AD17" s="17">
        <v>4.5820470141930197E-3</v>
      </c>
      <c r="AE17" s="17">
        <v>4.8667390374919697E-3</v>
      </c>
      <c r="AF17" s="17"/>
      <c r="AG17" s="17">
        <v>0</v>
      </c>
      <c r="AH17" s="17">
        <v>5.0344797863950998E-3</v>
      </c>
      <c r="AI17" s="17">
        <v>9.6477159227265699E-3</v>
      </c>
      <c r="AJ17" s="17">
        <v>3.9072146929775998E-3</v>
      </c>
      <c r="AK17" s="17">
        <v>0</v>
      </c>
    </row>
    <row r="18" spans="2:37" x14ac:dyDescent="0.2">
      <c r="B18" t="s">
        <v>57</v>
      </c>
      <c r="C18" s="17">
        <v>2.1225942232569999E-3</v>
      </c>
      <c r="D18" s="17">
        <v>2.2388348278476302E-3</v>
      </c>
      <c r="E18" s="17">
        <v>2.00911548888136E-3</v>
      </c>
      <c r="F18" s="17"/>
      <c r="G18" s="17">
        <v>8.5101385176875495E-3</v>
      </c>
      <c r="H18" s="17">
        <v>2.21729328446335E-3</v>
      </c>
      <c r="I18" s="17">
        <v>3.31560728393177E-3</v>
      </c>
      <c r="J18" s="17">
        <v>0</v>
      </c>
      <c r="K18" s="17">
        <v>0</v>
      </c>
      <c r="L18" s="17">
        <v>0</v>
      </c>
      <c r="M18" s="17"/>
      <c r="N18" s="17">
        <v>0</v>
      </c>
      <c r="O18" s="17">
        <v>0</v>
      </c>
      <c r="P18" s="17">
        <v>0</v>
      </c>
      <c r="Q18" s="17">
        <v>0</v>
      </c>
      <c r="R18" s="17">
        <v>0</v>
      </c>
      <c r="S18" s="17">
        <v>0</v>
      </c>
      <c r="T18" s="17">
        <v>0</v>
      </c>
      <c r="U18" s="17">
        <v>9.4549537955645503E-3</v>
      </c>
      <c r="V18" s="17">
        <v>0</v>
      </c>
      <c r="W18" s="17">
        <v>1.1258143765511699E-2</v>
      </c>
      <c r="X18" s="17">
        <v>0</v>
      </c>
      <c r="Y18" s="17">
        <v>2.4340293219080801E-2</v>
      </c>
      <c r="Z18" s="17"/>
      <c r="AA18" s="17">
        <v>0</v>
      </c>
      <c r="AB18" s="17">
        <v>2.0685215977403601E-3</v>
      </c>
      <c r="AC18" s="17">
        <v>9.2358256564225201E-3</v>
      </c>
      <c r="AD18" s="17">
        <v>3.11418446743426E-3</v>
      </c>
      <c r="AE18" s="17">
        <v>0</v>
      </c>
      <c r="AF18" s="17"/>
      <c r="AG18" s="17">
        <v>2.0521323829674398E-3</v>
      </c>
      <c r="AH18" s="17">
        <v>1.35586457729587E-3</v>
      </c>
      <c r="AI18" s="17">
        <v>0</v>
      </c>
      <c r="AJ18" s="17">
        <v>4.9412842353091504E-3</v>
      </c>
      <c r="AK18" s="17">
        <v>0</v>
      </c>
    </row>
    <row r="19" spans="2:37" x14ac:dyDescent="0.2">
      <c r="B19" t="s">
        <v>58</v>
      </c>
      <c r="C19" s="17">
        <v>5.7256852165311596E-3</v>
      </c>
      <c r="D19" s="17">
        <v>3.1765950499900099E-3</v>
      </c>
      <c r="E19" s="17">
        <v>8.2142091443551495E-3</v>
      </c>
      <c r="F19" s="17"/>
      <c r="G19" s="17">
        <v>1.63258088419788E-2</v>
      </c>
      <c r="H19" s="17">
        <v>6.4897182502127899E-3</v>
      </c>
      <c r="I19" s="17">
        <v>2.69019324064142E-3</v>
      </c>
      <c r="J19" s="17">
        <v>1.1155948553092701E-2</v>
      </c>
      <c r="K19" s="17">
        <v>0</v>
      </c>
      <c r="L19" s="17">
        <v>0</v>
      </c>
      <c r="M19" s="17"/>
      <c r="N19" s="17">
        <v>1.05263500548532E-2</v>
      </c>
      <c r="O19" s="17">
        <v>2.62504648940064E-3</v>
      </c>
      <c r="P19" s="17">
        <v>0</v>
      </c>
      <c r="Q19" s="17">
        <v>4.1808997121079699E-3</v>
      </c>
      <c r="R19" s="17">
        <v>1.00791601474251E-2</v>
      </c>
      <c r="S19" s="17">
        <v>1.0404427182068901E-2</v>
      </c>
      <c r="T19" s="17">
        <v>5.1576270686947102E-3</v>
      </c>
      <c r="U19" s="17">
        <v>0</v>
      </c>
      <c r="V19" s="17">
        <v>1.0011895658414901E-2</v>
      </c>
      <c r="W19" s="17">
        <v>0</v>
      </c>
      <c r="X19" s="17">
        <v>7.5615701934298798E-3</v>
      </c>
      <c r="Y19" s="17">
        <v>0</v>
      </c>
      <c r="Z19" s="17"/>
      <c r="AA19" s="17">
        <v>0</v>
      </c>
      <c r="AB19" s="17">
        <v>1.88388031010754E-3</v>
      </c>
      <c r="AC19" s="17">
        <v>0</v>
      </c>
      <c r="AD19" s="17">
        <v>2.6551991018274402E-3</v>
      </c>
      <c r="AE19" s="17">
        <v>4.8325475096162298E-3</v>
      </c>
      <c r="AF19" s="17"/>
      <c r="AG19" s="17">
        <v>0</v>
      </c>
      <c r="AH19" s="17">
        <v>2.3608078260704398E-3</v>
      </c>
      <c r="AI19" s="17">
        <v>7.9326334580253899E-3</v>
      </c>
      <c r="AJ19" s="17">
        <v>0</v>
      </c>
      <c r="AK19" s="17">
        <v>0</v>
      </c>
    </row>
    <row r="20" spans="2:37" x14ac:dyDescent="0.2">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row>
    <row r="21" spans="2:37" x14ac:dyDescent="0.2">
      <c r="B21" s="6" t="s">
        <v>74</v>
      </c>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row>
    <row r="22" spans="2:37" x14ac:dyDescent="0.2">
      <c r="B22" s="21" t="s">
        <v>60</v>
      </c>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row>
    <row r="23" spans="2:37" x14ac:dyDescent="0.2">
      <c r="B23" t="s">
        <v>63</v>
      </c>
      <c r="C23" s="17">
        <v>0.83358321065743701</v>
      </c>
      <c r="D23" s="17">
        <v>0.81598730359934701</v>
      </c>
      <c r="E23" s="17">
        <v>0.85076103995534802</v>
      </c>
      <c r="F23" s="17"/>
      <c r="G23" s="17">
        <v>0.700026243101877</v>
      </c>
      <c r="H23" s="17">
        <v>0.78973875485488099</v>
      </c>
      <c r="I23" s="17">
        <v>0.78811962130968705</v>
      </c>
      <c r="J23" s="17">
        <v>0.87679843707155403</v>
      </c>
      <c r="K23" s="17">
        <v>0.90507568770973901</v>
      </c>
      <c r="L23" s="17">
        <v>0.91129922097652905</v>
      </c>
      <c r="M23" s="17"/>
      <c r="N23" s="17">
        <v>0.72223131057272605</v>
      </c>
      <c r="O23" s="17">
        <v>0.87299387165845099</v>
      </c>
      <c r="P23" s="17">
        <v>0.89772825675378298</v>
      </c>
      <c r="Q23" s="17">
        <v>0.866176919115769</v>
      </c>
      <c r="R23" s="17">
        <v>0.84392457970899604</v>
      </c>
      <c r="S23" s="17">
        <v>0.83636353133101005</v>
      </c>
      <c r="T23" s="17">
        <v>0.89438561828452501</v>
      </c>
      <c r="U23" s="17">
        <v>0.81636621548572696</v>
      </c>
      <c r="V23" s="17">
        <v>0.83535052656117303</v>
      </c>
      <c r="W23" s="17">
        <v>0.79418886409035405</v>
      </c>
      <c r="X23" s="17">
        <v>0.81403192813611902</v>
      </c>
      <c r="Y23" s="17">
        <v>0.88812349933844303</v>
      </c>
      <c r="Z23" s="17"/>
      <c r="AA23" s="17">
        <v>0.85650176080351503</v>
      </c>
      <c r="AB23" s="17">
        <v>0.79391480090562805</v>
      </c>
      <c r="AC23" s="17">
        <v>0.85839304933856797</v>
      </c>
      <c r="AD23" s="17">
        <v>0.85086655852579895</v>
      </c>
      <c r="AE23" s="17">
        <v>0.81021858111081102</v>
      </c>
      <c r="AF23" s="17"/>
      <c r="AG23" s="17">
        <v>0.88243087828562405</v>
      </c>
      <c r="AH23" s="17">
        <v>0.83898955258756103</v>
      </c>
      <c r="AI23" s="17">
        <v>0.89424335242833297</v>
      </c>
      <c r="AJ23" s="17">
        <v>0.79697929048474203</v>
      </c>
      <c r="AK23" s="17">
        <v>0.78768432136476596</v>
      </c>
    </row>
    <row r="24" spans="2:37" x14ac:dyDescent="0.2">
      <c r="B24" t="s">
        <v>64</v>
      </c>
      <c r="C24" s="17">
        <v>0.78931786497897705</v>
      </c>
      <c r="D24" s="17">
        <v>0.74615798594031302</v>
      </c>
      <c r="E24" s="17">
        <v>0.83145226772371905</v>
      </c>
      <c r="F24" s="17"/>
      <c r="G24" s="17">
        <v>0.83879173028659404</v>
      </c>
      <c r="H24" s="17">
        <v>0.86833261520312599</v>
      </c>
      <c r="I24" s="17">
        <v>0.84047332869277902</v>
      </c>
      <c r="J24" s="17">
        <v>0.80045483188520505</v>
      </c>
      <c r="K24" s="17">
        <v>0.77861184288072305</v>
      </c>
      <c r="L24" s="17">
        <v>0.64928167905186795</v>
      </c>
      <c r="M24" s="17"/>
      <c r="N24" s="17">
        <v>0.78808125734315504</v>
      </c>
      <c r="O24" s="17">
        <v>0.74687918920101004</v>
      </c>
      <c r="P24" s="17">
        <v>0.78654811660731705</v>
      </c>
      <c r="Q24" s="17">
        <v>0.79440670449515904</v>
      </c>
      <c r="R24" s="17">
        <v>0.81568762483202994</v>
      </c>
      <c r="S24" s="17">
        <v>0.80007100117172203</v>
      </c>
      <c r="T24" s="17">
        <v>0.77374612482222904</v>
      </c>
      <c r="U24" s="17">
        <v>0.70426980990055799</v>
      </c>
      <c r="V24" s="17">
        <v>0.81101080407558002</v>
      </c>
      <c r="W24" s="17">
        <v>0.80743325025138801</v>
      </c>
      <c r="X24" s="17">
        <v>0.76056256790353105</v>
      </c>
      <c r="Y24" s="17">
        <v>0.94629645255268802</v>
      </c>
      <c r="Z24" s="17"/>
      <c r="AA24" s="17">
        <v>0.77571425940859695</v>
      </c>
      <c r="AB24" s="17">
        <v>0.81064741816500197</v>
      </c>
      <c r="AC24" s="17">
        <v>0.74202119516960297</v>
      </c>
      <c r="AD24" s="17">
        <v>0.78109871491569205</v>
      </c>
      <c r="AE24" s="17">
        <v>0.87650297475852101</v>
      </c>
      <c r="AF24" s="17"/>
      <c r="AG24" s="17">
        <v>0.72505661000101695</v>
      </c>
      <c r="AH24" s="17">
        <v>0.81158202962409898</v>
      </c>
      <c r="AI24" s="17">
        <v>0.78610801322269896</v>
      </c>
      <c r="AJ24" s="17">
        <v>0.78260539872520796</v>
      </c>
      <c r="AK24" s="17">
        <v>0.82169147940509701</v>
      </c>
    </row>
    <row r="25" spans="2:37" x14ac:dyDescent="0.2">
      <c r="B25" t="s">
        <v>65</v>
      </c>
      <c r="C25" s="17">
        <v>0.69290086094428205</v>
      </c>
      <c r="D25" s="17">
        <v>0.68424489810632005</v>
      </c>
      <c r="E25" s="17">
        <v>0.70135115859297503</v>
      </c>
      <c r="F25" s="17"/>
      <c r="G25" s="17">
        <v>0.70529991138506798</v>
      </c>
      <c r="H25" s="17">
        <v>0.80249168826702399</v>
      </c>
      <c r="I25" s="17">
        <v>0.83134423481265296</v>
      </c>
      <c r="J25" s="17">
        <v>0.74335459537718296</v>
      </c>
      <c r="K25" s="17">
        <v>0.62332523343385504</v>
      </c>
      <c r="L25" s="17">
        <v>0.48942154423058398</v>
      </c>
      <c r="M25" s="17"/>
      <c r="N25" s="17">
        <v>0.72154371441962395</v>
      </c>
      <c r="O25" s="17">
        <v>0.65400473735798104</v>
      </c>
      <c r="P25" s="17">
        <v>0.65166085282154695</v>
      </c>
      <c r="Q25" s="17">
        <v>0.65464715827983999</v>
      </c>
      <c r="R25" s="17">
        <v>0.692658819408837</v>
      </c>
      <c r="S25" s="17">
        <v>0.72184293205012995</v>
      </c>
      <c r="T25" s="17">
        <v>0.68440224343774003</v>
      </c>
      <c r="U25" s="17">
        <v>0.67776570469352504</v>
      </c>
      <c r="V25" s="17">
        <v>0.71516492318268698</v>
      </c>
      <c r="W25" s="17">
        <v>0.67512481380286404</v>
      </c>
      <c r="X25" s="17">
        <v>0.74071718520237595</v>
      </c>
      <c r="Y25" s="17">
        <v>0.80115439289068302</v>
      </c>
      <c r="Z25" s="17"/>
      <c r="AA25" s="17">
        <v>0.68317990090970304</v>
      </c>
      <c r="AB25" s="17">
        <v>0.76628938587433204</v>
      </c>
      <c r="AC25" s="17">
        <v>0.69294081568469301</v>
      </c>
      <c r="AD25" s="17">
        <v>0.65518432840801599</v>
      </c>
      <c r="AE25" s="17">
        <v>0.73686603010028795</v>
      </c>
      <c r="AF25" s="17"/>
      <c r="AG25" s="17">
        <v>0.63159562324174701</v>
      </c>
      <c r="AH25" s="17">
        <v>0.75223375763181</v>
      </c>
      <c r="AI25" s="17">
        <v>0.70130866019318805</v>
      </c>
      <c r="AJ25" s="17">
        <v>0.71420195333453895</v>
      </c>
      <c r="AK25" s="17">
        <v>0.61158501808427601</v>
      </c>
    </row>
    <row r="26" spans="2:37" x14ac:dyDescent="0.2">
      <c r="B26" t="s">
        <v>66</v>
      </c>
      <c r="C26" s="17">
        <v>0.64418740658849905</v>
      </c>
      <c r="D26" s="17">
        <v>0.62856521419644296</v>
      </c>
      <c r="E26" s="17">
        <v>0.65943841656962598</v>
      </c>
      <c r="F26" s="17"/>
      <c r="G26" s="17">
        <v>0.50325962562879101</v>
      </c>
      <c r="H26" s="17">
        <v>0.65575179570301501</v>
      </c>
      <c r="I26" s="17">
        <v>0.66226500744470196</v>
      </c>
      <c r="J26" s="17">
        <v>0.68400965867171404</v>
      </c>
      <c r="K26" s="17">
        <v>0.69948989672455997</v>
      </c>
      <c r="L26" s="17">
        <v>0.64396400866373005</v>
      </c>
      <c r="M26" s="17"/>
      <c r="N26" s="17">
        <v>0.57544583549916295</v>
      </c>
      <c r="O26" s="17">
        <v>0.69272349231459596</v>
      </c>
      <c r="P26" s="17">
        <v>0.65106518163075999</v>
      </c>
      <c r="Q26" s="17">
        <v>0.62117809313003003</v>
      </c>
      <c r="R26" s="17">
        <v>0.60673814650514302</v>
      </c>
      <c r="S26" s="17">
        <v>0.66916366103389602</v>
      </c>
      <c r="T26" s="17">
        <v>0.64166135921291001</v>
      </c>
      <c r="U26" s="17">
        <v>0.62145999422846898</v>
      </c>
      <c r="V26" s="17">
        <v>0.68374438876780197</v>
      </c>
      <c r="W26" s="17">
        <v>0.63168069951765704</v>
      </c>
      <c r="X26" s="17">
        <v>0.68903377421760803</v>
      </c>
      <c r="Y26" s="17">
        <v>0.67251145496228704</v>
      </c>
      <c r="Z26" s="17"/>
      <c r="AA26" s="17">
        <v>0.67974210556946502</v>
      </c>
      <c r="AB26" s="17">
        <v>0.64708077675269804</v>
      </c>
      <c r="AC26" s="17">
        <v>0.64032426282105603</v>
      </c>
      <c r="AD26" s="17">
        <v>0.65234005003708695</v>
      </c>
      <c r="AE26" s="17">
        <v>0.69183953172675805</v>
      </c>
      <c r="AF26" s="17"/>
      <c r="AG26" s="17">
        <v>0.66018801032217</v>
      </c>
      <c r="AH26" s="17">
        <v>0.67563990496220805</v>
      </c>
      <c r="AI26" s="17">
        <v>0.70499101907218398</v>
      </c>
      <c r="AJ26" s="17">
        <v>0.63255937309122001</v>
      </c>
      <c r="AK26" s="17">
        <v>0.62164830053629505</v>
      </c>
    </row>
    <row r="27" spans="2:37" x14ac:dyDescent="0.2">
      <c r="B27" t="s">
        <v>67</v>
      </c>
      <c r="C27" s="17">
        <v>0.57336072565702201</v>
      </c>
      <c r="D27" s="17">
        <v>0.61296418265309605</v>
      </c>
      <c r="E27" s="17">
        <v>0.534698244567547</v>
      </c>
      <c r="F27" s="17"/>
      <c r="G27" s="17">
        <v>0.298085638185631</v>
      </c>
      <c r="H27" s="17">
        <v>0.50140538554018299</v>
      </c>
      <c r="I27" s="17">
        <v>0.54798394125147099</v>
      </c>
      <c r="J27" s="17">
        <v>0.67042047497231105</v>
      </c>
      <c r="K27" s="17">
        <v>0.68253747405005505</v>
      </c>
      <c r="L27" s="17">
        <v>0.68234140425795597</v>
      </c>
      <c r="M27" s="17"/>
      <c r="N27" s="17">
        <v>0.52463215474417602</v>
      </c>
      <c r="O27" s="17">
        <v>0.60346506271168998</v>
      </c>
      <c r="P27" s="17">
        <v>0.61383586406149004</v>
      </c>
      <c r="Q27" s="17">
        <v>0.61740826011582906</v>
      </c>
      <c r="R27" s="17">
        <v>0.52653611128879196</v>
      </c>
      <c r="S27" s="17">
        <v>0.43944432842391401</v>
      </c>
      <c r="T27" s="17">
        <v>0.59709115517794398</v>
      </c>
      <c r="U27" s="17">
        <v>0.52725773999640702</v>
      </c>
      <c r="V27" s="17">
        <v>0.60408549764656605</v>
      </c>
      <c r="W27" s="17">
        <v>0.59726622790855</v>
      </c>
      <c r="X27" s="17">
        <v>0.65500032224458204</v>
      </c>
      <c r="Y27" s="17">
        <v>0.61842851406967803</v>
      </c>
      <c r="Z27" s="17"/>
      <c r="AA27" s="17">
        <v>0.572095801451179</v>
      </c>
      <c r="AB27" s="17">
        <v>0.59637133646476903</v>
      </c>
      <c r="AC27" s="17">
        <v>0.58654054754413698</v>
      </c>
      <c r="AD27" s="17">
        <v>0.63492180013838995</v>
      </c>
      <c r="AE27" s="17">
        <v>0.477025715476108</v>
      </c>
      <c r="AF27" s="17"/>
      <c r="AG27" s="17">
        <v>0.63464215348326003</v>
      </c>
      <c r="AH27" s="17">
        <v>0.61956916581121102</v>
      </c>
      <c r="AI27" s="17">
        <v>0.62471108693590804</v>
      </c>
      <c r="AJ27" s="17">
        <v>0.58680538958431405</v>
      </c>
      <c r="AK27" s="17">
        <v>0.50681827358096498</v>
      </c>
    </row>
    <row r="28" spans="2:37" x14ac:dyDescent="0.2">
      <c r="B28" t="s">
        <v>68</v>
      </c>
      <c r="C28" s="17">
        <v>0.25974273273699799</v>
      </c>
      <c r="D28" s="17">
        <v>0.30776614942277303</v>
      </c>
      <c r="E28" s="17">
        <v>0.21286034972558601</v>
      </c>
      <c r="F28" s="17"/>
      <c r="G28" s="17">
        <v>0.46166119365761399</v>
      </c>
      <c r="H28" s="17">
        <v>0.48488198034362001</v>
      </c>
      <c r="I28" s="17">
        <v>0.36209942675733398</v>
      </c>
      <c r="J28" s="17">
        <v>0.19819693125085899</v>
      </c>
      <c r="K28" s="17">
        <v>9.4699395806996101E-2</v>
      </c>
      <c r="L28" s="17">
        <v>2.1366762435840899E-2</v>
      </c>
      <c r="M28" s="17"/>
      <c r="N28" s="17">
        <v>0.355110794663825</v>
      </c>
      <c r="O28" s="17">
        <v>0.18065686873710601</v>
      </c>
      <c r="P28" s="17">
        <v>0.23489177723669999</v>
      </c>
      <c r="Q28" s="17">
        <v>0.19406496434283901</v>
      </c>
      <c r="R28" s="17">
        <v>0.23656304999911501</v>
      </c>
      <c r="S28" s="17">
        <v>0.36328483324131</v>
      </c>
      <c r="T28" s="17">
        <v>0.24670646529606999</v>
      </c>
      <c r="U28" s="17">
        <v>0.28304252087223603</v>
      </c>
      <c r="V28" s="17">
        <v>0.303326109476524</v>
      </c>
      <c r="W28" s="17">
        <v>0.17133665294275199</v>
      </c>
      <c r="X28" s="17">
        <v>0.33219369097669499</v>
      </c>
      <c r="Y28" s="17">
        <v>0.15279589587564901</v>
      </c>
      <c r="Z28" s="17"/>
      <c r="AA28" s="17">
        <v>0.27995481667879102</v>
      </c>
      <c r="AB28" s="17">
        <v>0.36964496875274599</v>
      </c>
      <c r="AC28" s="17">
        <v>0.16856105077949099</v>
      </c>
      <c r="AD28" s="17">
        <v>0.24108677880022999</v>
      </c>
      <c r="AE28" s="17">
        <v>0.33325374368480598</v>
      </c>
      <c r="AF28" s="17"/>
      <c r="AG28" s="17">
        <v>0.199904259156679</v>
      </c>
      <c r="AH28" s="17">
        <v>0.32723521514181803</v>
      </c>
      <c r="AI28" s="17">
        <v>0.22039066391779699</v>
      </c>
      <c r="AJ28" s="17">
        <v>0.28843879424820801</v>
      </c>
      <c r="AK28" s="17">
        <v>0.28414111130693498</v>
      </c>
    </row>
    <row r="29" spans="2:37" x14ac:dyDescent="0.2">
      <c r="B29" t="s">
        <v>69</v>
      </c>
      <c r="C29" s="17">
        <v>0.25336482991560499</v>
      </c>
      <c r="D29" s="17">
        <v>0.25002044005362001</v>
      </c>
      <c r="E29" s="17">
        <v>0.25662975726292497</v>
      </c>
      <c r="F29" s="17"/>
      <c r="G29" s="17">
        <v>0.195426359181505</v>
      </c>
      <c r="H29" s="17">
        <v>0.29113447692822803</v>
      </c>
      <c r="I29" s="17">
        <v>0.32475959493433398</v>
      </c>
      <c r="J29" s="17">
        <v>0.28563392370493601</v>
      </c>
      <c r="K29" s="17">
        <v>0.235960597385728</v>
      </c>
      <c r="L29" s="17">
        <v>0.188687206113345</v>
      </c>
      <c r="M29" s="17"/>
      <c r="N29" s="17">
        <v>0.25642267991226902</v>
      </c>
      <c r="O29" s="17">
        <v>0.203625661220313</v>
      </c>
      <c r="P29" s="17">
        <v>0.24173164933478999</v>
      </c>
      <c r="Q29" s="17">
        <v>0.21454833096800599</v>
      </c>
      <c r="R29" s="17">
        <v>0.28385898824271699</v>
      </c>
      <c r="S29" s="17">
        <v>0.29094748219546901</v>
      </c>
      <c r="T29" s="17">
        <v>0.24362848832051501</v>
      </c>
      <c r="U29" s="17">
        <v>0.239002499927221</v>
      </c>
      <c r="V29" s="17">
        <v>0.29178818453077099</v>
      </c>
      <c r="W29" s="17">
        <v>0.22717433034176401</v>
      </c>
      <c r="X29" s="17">
        <v>0.263268199281879</v>
      </c>
      <c r="Y29" s="17">
        <v>0.38502206800152999</v>
      </c>
      <c r="Z29" s="17"/>
      <c r="AA29" s="17">
        <v>0.23960538037704801</v>
      </c>
      <c r="AB29" s="17">
        <v>0.26781023339084897</v>
      </c>
      <c r="AC29" s="17">
        <v>0.262477767963119</v>
      </c>
      <c r="AD29" s="17">
        <v>0.25733326299599801</v>
      </c>
      <c r="AE29" s="17">
        <v>0.27160819114365198</v>
      </c>
      <c r="AF29" s="17"/>
      <c r="AG29" s="17">
        <v>0.24156801948498499</v>
      </c>
      <c r="AH29" s="17">
        <v>0.28430402668735</v>
      </c>
      <c r="AI29" s="17">
        <v>0.24614639728079199</v>
      </c>
      <c r="AJ29" s="17">
        <v>0.272963445063027</v>
      </c>
      <c r="AK29" s="17">
        <v>0.28004306531242001</v>
      </c>
    </row>
    <row r="30" spans="2:37" x14ac:dyDescent="0.2">
      <c r="B30" t="s">
        <v>70</v>
      </c>
      <c r="C30" s="17">
        <v>0.22313343647228601</v>
      </c>
      <c r="D30" s="17">
        <v>0.23850226935961599</v>
      </c>
      <c r="E30" s="17">
        <v>0.20812976618833401</v>
      </c>
      <c r="F30" s="17"/>
      <c r="G30" s="17">
        <v>0.26583994926230498</v>
      </c>
      <c r="H30" s="17">
        <v>0.390385557411144</v>
      </c>
      <c r="I30" s="17">
        <v>0.25786050319850701</v>
      </c>
      <c r="J30" s="17">
        <v>0.22162202810580101</v>
      </c>
      <c r="K30" s="17">
        <v>0.14769428398071199</v>
      </c>
      <c r="L30" s="17">
        <v>8.3010353761282199E-2</v>
      </c>
      <c r="M30" s="17"/>
      <c r="N30" s="17">
        <v>0.32382069854940299</v>
      </c>
      <c r="O30" s="17">
        <v>0.15742164678819401</v>
      </c>
      <c r="P30" s="17">
        <v>0.26032346107075199</v>
      </c>
      <c r="Q30" s="17">
        <v>0.223179120054145</v>
      </c>
      <c r="R30" s="17">
        <v>0.17434981408009001</v>
      </c>
      <c r="S30" s="17">
        <v>0.24455388224097199</v>
      </c>
      <c r="T30" s="17">
        <v>0.17316372595197599</v>
      </c>
      <c r="U30" s="17">
        <v>0.217743326272165</v>
      </c>
      <c r="V30" s="17">
        <v>0.27092140825629402</v>
      </c>
      <c r="W30" s="17">
        <v>0.17406380360859899</v>
      </c>
      <c r="X30" s="17">
        <v>0.18325310981038001</v>
      </c>
      <c r="Y30" s="17">
        <v>0.166378798123854</v>
      </c>
      <c r="Z30" s="17"/>
      <c r="AA30" s="17">
        <v>0.21013691662138101</v>
      </c>
      <c r="AB30" s="17">
        <v>0.29304947621333499</v>
      </c>
      <c r="AC30" s="17">
        <v>0.24056756546144201</v>
      </c>
      <c r="AD30" s="17">
        <v>0.200201600156037</v>
      </c>
      <c r="AE30" s="17">
        <v>0.33369217792504502</v>
      </c>
      <c r="AF30" s="17"/>
      <c r="AG30" s="17">
        <v>0.18238340735480399</v>
      </c>
      <c r="AH30" s="17">
        <v>0.26630879645240202</v>
      </c>
      <c r="AI30" s="17">
        <v>0.22197120632957201</v>
      </c>
      <c r="AJ30" s="17">
        <v>0.238054113085757</v>
      </c>
      <c r="AK30" s="17">
        <v>0.31228053010795997</v>
      </c>
    </row>
    <row r="31" spans="2:37" x14ac:dyDescent="0.2">
      <c r="B31" t="s">
        <v>71</v>
      </c>
      <c r="C31" s="17">
        <v>0.21152680910795299</v>
      </c>
      <c r="D31" s="17">
        <v>0.21107340636764399</v>
      </c>
      <c r="E31" s="17">
        <v>0.211969439024703</v>
      </c>
      <c r="F31" s="17"/>
      <c r="G31" s="17">
        <v>0.36089341503220201</v>
      </c>
      <c r="H31" s="17">
        <v>0.33901563136836499</v>
      </c>
      <c r="I31" s="17">
        <v>0.24670506918615501</v>
      </c>
      <c r="J31" s="17">
        <v>0.169280928641176</v>
      </c>
      <c r="K31" s="17">
        <v>0.14003610450387899</v>
      </c>
      <c r="L31" s="17">
        <v>6.3136603580716599E-2</v>
      </c>
      <c r="M31" s="17"/>
      <c r="N31" s="17">
        <v>0.30318900885045702</v>
      </c>
      <c r="O31" s="17">
        <v>0.16013272673513301</v>
      </c>
      <c r="P31" s="17">
        <v>0.19854459193028101</v>
      </c>
      <c r="Q31" s="17">
        <v>0.11984293973299499</v>
      </c>
      <c r="R31" s="17">
        <v>0.21736976944099601</v>
      </c>
      <c r="S31" s="17">
        <v>0.25801387779270801</v>
      </c>
      <c r="T31" s="17">
        <v>0.14502621242659</v>
      </c>
      <c r="U31" s="17">
        <v>0.15570008193190801</v>
      </c>
      <c r="V31" s="17">
        <v>0.28560354398593601</v>
      </c>
      <c r="W31" s="17">
        <v>0.19418211709550201</v>
      </c>
      <c r="X31" s="17">
        <v>0.23729462243882599</v>
      </c>
      <c r="Y31" s="17">
        <v>0.15051596617914201</v>
      </c>
      <c r="Z31" s="17"/>
      <c r="AA31" s="17">
        <v>0.210839673925271</v>
      </c>
      <c r="AB31" s="17">
        <v>0.298001928593295</v>
      </c>
      <c r="AC31" s="17">
        <v>0.19927808593139201</v>
      </c>
      <c r="AD31" s="17">
        <v>0.18972117976700401</v>
      </c>
      <c r="AE31" s="17">
        <v>0.24384079262184799</v>
      </c>
      <c r="AF31" s="17"/>
      <c r="AG31" s="17">
        <v>0.17939570962925699</v>
      </c>
      <c r="AH31" s="17">
        <v>0.24958306320413601</v>
      </c>
      <c r="AI31" s="17">
        <v>0.16435793295755799</v>
      </c>
      <c r="AJ31" s="17">
        <v>0.19136910875412799</v>
      </c>
      <c r="AK31" s="17">
        <v>0.27849943073928501</v>
      </c>
    </row>
    <row r="32" spans="2:37" x14ac:dyDescent="0.2">
      <c r="B32" t="s">
        <v>72</v>
      </c>
      <c r="C32" s="17">
        <v>9.8541218157091895E-2</v>
      </c>
      <c r="D32" s="17">
        <v>0.120314074550429</v>
      </c>
      <c r="E32" s="17">
        <v>7.7285683604772504E-2</v>
      </c>
      <c r="F32" s="17"/>
      <c r="G32" s="17">
        <v>0.146636763777648</v>
      </c>
      <c r="H32" s="17">
        <v>0.22304086625464001</v>
      </c>
      <c r="I32" s="17">
        <v>0.13251523731437401</v>
      </c>
      <c r="J32" s="17">
        <v>5.13763375602359E-2</v>
      </c>
      <c r="K32" s="17">
        <v>3.01107629898766E-2</v>
      </c>
      <c r="L32" s="17">
        <v>2.2402362312223801E-2</v>
      </c>
      <c r="M32" s="17"/>
      <c r="N32" s="17">
        <v>0.16402111488402199</v>
      </c>
      <c r="O32" s="17">
        <v>4.7972312232801198E-2</v>
      </c>
      <c r="P32" s="17">
        <v>8.5285151833340705E-2</v>
      </c>
      <c r="Q32" s="17">
        <v>8.4950065326864305E-2</v>
      </c>
      <c r="R32" s="17">
        <v>8.7869840109346301E-2</v>
      </c>
      <c r="S32" s="17">
        <v>0.110826346087297</v>
      </c>
      <c r="T32" s="17">
        <v>7.7557169023528494E-2</v>
      </c>
      <c r="U32" s="17">
        <v>0.103082225307131</v>
      </c>
      <c r="V32" s="17">
        <v>0.135560216002898</v>
      </c>
      <c r="W32" s="17">
        <v>8.1439565724837404E-2</v>
      </c>
      <c r="X32" s="17">
        <v>8.4774095798097998E-2</v>
      </c>
      <c r="Y32" s="17">
        <v>6.39797909323786E-2</v>
      </c>
      <c r="Z32" s="17"/>
      <c r="AA32" s="17">
        <v>9.6097602882715003E-2</v>
      </c>
      <c r="AB32" s="17">
        <v>0.16119453909795001</v>
      </c>
      <c r="AC32" s="17">
        <v>9.7045329930323096E-2</v>
      </c>
      <c r="AD32" s="17">
        <v>0.105250127693477</v>
      </c>
      <c r="AE32" s="17">
        <v>8.1618482167974502E-2</v>
      </c>
      <c r="AF32" s="17"/>
      <c r="AG32" s="17">
        <v>7.4580720923955998E-2</v>
      </c>
      <c r="AH32" s="17">
        <v>0.13257480171671299</v>
      </c>
      <c r="AI32" s="17">
        <v>6.2331288940555098E-2</v>
      </c>
      <c r="AJ32" s="17">
        <v>0.11982965863775299</v>
      </c>
      <c r="AK32" s="17">
        <v>0.101212397124232</v>
      </c>
    </row>
    <row r="33" spans="2:37" x14ac:dyDescent="0.2">
      <c r="B33" t="s">
        <v>73</v>
      </c>
      <c r="C33" s="17">
        <v>1.1671437069465799E-2</v>
      </c>
      <c r="D33" s="17">
        <v>8.9017939954765205E-3</v>
      </c>
      <c r="E33" s="17">
        <v>1.4375273580085101E-2</v>
      </c>
      <c r="F33" s="17"/>
      <c r="G33" s="17">
        <v>8.9043436116597909E-3</v>
      </c>
      <c r="H33" s="17">
        <v>1.04655388407247E-2</v>
      </c>
      <c r="I33" s="17">
        <v>1.3942867416440999E-2</v>
      </c>
      <c r="J33" s="17">
        <v>7.1227393574240603E-3</v>
      </c>
      <c r="K33" s="17">
        <v>3.9361313222346398E-3</v>
      </c>
      <c r="L33" s="17">
        <v>2.15043703456218E-2</v>
      </c>
      <c r="M33" s="17"/>
      <c r="N33" s="17">
        <v>8.3000339793109206E-3</v>
      </c>
      <c r="O33" s="17">
        <v>7.4276901791004799E-3</v>
      </c>
      <c r="P33" s="17">
        <v>6.49712106671709E-3</v>
      </c>
      <c r="Q33" s="17">
        <v>1.39449797646739E-2</v>
      </c>
      <c r="R33" s="17">
        <v>1.1690086106615099E-2</v>
      </c>
      <c r="S33" s="17">
        <v>1.0404427182068901E-2</v>
      </c>
      <c r="T33" s="17">
        <v>1.6943641477664102E-2</v>
      </c>
      <c r="U33" s="17">
        <v>8.8971212271451907E-3</v>
      </c>
      <c r="V33" s="17">
        <v>1.32532925277907E-2</v>
      </c>
      <c r="W33" s="17">
        <v>2.4859771723719701E-2</v>
      </c>
      <c r="X33" s="17">
        <v>1.2083899121856201E-2</v>
      </c>
      <c r="Y33" s="17">
        <v>0</v>
      </c>
      <c r="Z33" s="17"/>
      <c r="AA33" s="17">
        <v>0</v>
      </c>
      <c r="AB33" s="17">
        <v>9.8201892091903404E-3</v>
      </c>
      <c r="AC33" s="17">
        <v>1.0346456901559E-2</v>
      </c>
      <c r="AD33" s="17">
        <v>7.57058784258147E-3</v>
      </c>
      <c r="AE33" s="17">
        <v>6.2811335222008498E-3</v>
      </c>
      <c r="AF33" s="17"/>
      <c r="AG33" s="17">
        <v>0</v>
      </c>
      <c r="AH33" s="17">
        <v>9.6553605030568809E-3</v>
      </c>
      <c r="AI33" s="17">
        <v>0</v>
      </c>
      <c r="AJ33" s="17">
        <v>1.9352381542072399E-2</v>
      </c>
      <c r="AK33" s="17">
        <v>0</v>
      </c>
    </row>
    <row r="34" spans="2:37" x14ac:dyDescent="0.2">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row>
    <row r="35" spans="2:37" x14ac:dyDescent="0.2">
      <c r="B35" s="6" t="s">
        <v>97</v>
      </c>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row>
    <row r="36" spans="2:37" x14ac:dyDescent="0.2">
      <c r="B36" s="21" t="s">
        <v>96</v>
      </c>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row>
    <row r="37" spans="2:37" x14ac:dyDescent="0.2">
      <c r="B37" t="s">
        <v>85</v>
      </c>
      <c r="C37" s="17">
        <v>0.67220258381148001</v>
      </c>
      <c r="D37" s="17">
        <v>0.69911182934814098</v>
      </c>
      <c r="E37" s="17">
        <v>0.64208747167595903</v>
      </c>
      <c r="F37" s="17"/>
      <c r="G37" s="17">
        <v>0.35030182941328603</v>
      </c>
      <c r="H37" s="17">
        <v>0.472907805767731</v>
      </c>
      <c r="I37" s="17">
        <v>0.64130528382081198</v>
      </c>
      <c r="J37" s="17">
        <v>0.71328123349799399</v>
      </c>
      <c r="K37" s="17">
        <v>0.79046473330005995</v>
      </c>
      <c r="L37" s="17">
        <v>0.79194056709747096</v>
      </c>
      <c r="M37" s="17"/>
      <c r="N37" s="17">
        <v>0.61750902917989203</v>
      </c>
      <c r="O37" s="17">
        <v>0.73879498957313305</v>
      </c>
      <c r="P37" s="17">
        <v>0.69214383955054304</v>
      </c>
      <c r="Q37" s="17">
        <v>0.60515048189798104</v>
      </c>
      <c r="R37" s="17">
        <v>0.72549855201721603</v>
      </c>
      <c r="S37" s="17">
        <v>0.64380508461603303</v>
      </c>
      <c r="T37" s="17">
        <v>0.63031816310256095</v>
      </c>
      <c r="U37" s="17">
        <v>0.73466094936214899</v>
      </c>
      <c r="V37" s="17">
        <v>0.70878947856913299</v>
      </c>
      <c r="W37" s="17">
        <v>0.62503117679611297</v>
      </c>
      <c r="X37" s="17">
        <v>0.70736129988647201</v>
      </c>
      <c r="Y37" s="17">
        <v>0.69021382626023098</v>
      </c>
      <c r="Z37" s="17"/>
      <c r="AA37" s="17">
        <v>0.75206861277291803</v>
      </c>
      <c r="AB37" s="17">
        <v>0.64753680079336695</v>
      </c>
      <c r="AC37" s="17">
        <v>0.637544952185362</v>
      </c>
      <c r="AD37" s="17">
        <v>0.69669960263356401</v>
      </c>
      <c r="AE37" s="17">
        <v>0.56303825794265305</v>
      </c>
      <c r="AF37" s="17"/>
      <c r="AG37" s="17">
        <v>0.73737112577918096</v>
      </c>
      <c r="AH37" s="17">
        <v>0.656206618974018</v>
      </c>
      <c r="AI37" s="17">
        <v>0.74545710678418997</v>
      </c>
      <c r="AJ37" s="17">
        <v>0.64443907000409495</v>
      </c>
      <c r="AK37" s="17">
        <v>0.51347547569500396</v>
      </c>
    </row>
    <row r="38" spans="2:37" x14ac:dyDescent="0.2">
      <c r="B38" t="s">
        <v>86</v>
      </c>
      <c r="C38" s="17">
        <v>0.24535232176323099</v>
      </c>
      <c r="D38" s="17">
        <v>0.24052060120484201</v>
      </c>
      <c r="E38" s="17">
        <v>0.250759675389151</v>
      </c>
      <c r="F38" s="17"/>
      <c r="G38" s="17">
        <v>0.469788075657391</v>
      </c>
      <c r="H38" s="17">
        <v>0.41745149732821701</v>
      </c>
      <c r="I38" s="17">
        <v>0.28666263479058202</v>
      </c>
      <c r="J38" s="17">
        <v>0.20767270649911199</v>
      </c>
      <c r="K38" s="17">
        <v>0.156090037864517</v>
      </c>
      <c r="L38" s="17">
        <v>0.14102016229363501</v>
      </c>
      <c r="M38" s="17"/>
      <c r="N38" s="17">
        <v>0.24392136230470701</v>
      </c>
      <c r="O38" s="17">
        <v>0.20470357446662901</v>
      </c>
      <c r="P38" s="17">
        <v>0.24064755897472001</v>
      </c>
      <c r="Q38" s="17">
        <v>0.30531279812742901</v>
      </c>
      <c r="R38" s="17">
        <v>0.200511185331675</v>
      </c>
      <c r="S38" s="17">
        <v>0.27869483698569403</v>
      </c>
      <c r="T38" s="17">
        <v>0.28839444562409899</v>
      </c>
      <c r="U38" s="17">
        <v>0.178546571067173</v>
      </c>
      <c r="V38" s="17">
        <v>0.243926290273248</v>
      </c>
      <c r="W38" s="17">
        <v>0.26398917759353402</v>
      </c>
      <c r="X38" s="17">
        <v>0.21988580850848499</v>
      </c>
      <c r="Y38" s="17">
        <v>0.23527509513367001</v>
      </c>
      <c r="Z38" s="17"/>
      <c r="AA38" s="17">
        <v>0.19038732367577799</v>
      </c>
      <c r="AB38" s="17">
        <v>0.27491434496295297</v>
      </c>
      <c r="AC38" s="17">
        <v>0.31694841553695902</v>
      </c>
      <c r="AD38" s="17">
        <v>0.223748071537716</v>
      </c>
      <c r="AE38" s="17">
        <v>0.282398774242136</v>
      </c>
      <c r="AF38" s="17"/>
      <c r="AG38" s="17">
        <v>0.186363834845132</v>
      </c>
      <c r="AH38" s="17">
        <v>0.26963262755203898</v>
      </c>
      <c r="AI38" s="17">
        <v>0.21502685258318499</v>
      </c>
      <c r="AJ38" s="17">
        <v>0.262690738177772</v>
      </c>
      <c r="AK38" s="17">
        <v>0.39374433475245801</v>
      </c>
    </row>
    <row r="39" spans="2:37" x14ac:dyDescent="0.2">
      <c r="B39" t="s">
        <v>55</v>
      </c>
      <c r="C39" s="17">
        <v>5.7347901374678698E-2</v>
      </c>
      <c r="D39" s="17">
        <v>3.9883461482728803E-2</v>
      </c>
      <c r="E39" s="17">
        <v>7.6892989140653401E-2</v>
      </c>
      <c r="F39" s="17"/>
      <c r="G39" s="17">
        <v>9.9951357325881701E-2</v>
      </c>
      <c r="H39" s="17">
        <v>6.9613003562061307E-2</v>
      </c>
      <c r="I39" s="17">
        <v>5.7292137195093802E-2</v>
      </c>
      <c r="J39" s="17">
        <v>5.21228336307537E-2</v>
      </c>
      <c r="K39" s="17">
        <v>4.8823044880176102E-2</v>
      </c>
      <c r="L39" s="17">
        <v>4.7656099210244898E-2</v>
      </c>
      <c r="M39" s="17"/>
      <c r="N39" s="17">
        <v>9.1363918853319903E-2</v>
      </c>
      <c r="O39" s="17">
        <v>3.5408580652720401E-2</v>
      </c>
      <c r="P39" s="17">
        <v>5.8770929109559999E-2</v>
      </c>
      <c r="Q39" s="17">
        <v>4.9360487661326398E-2</v>
      </c>
      <c r="R39" s="17">
        <v>5.6376264310660798E-2</v>
      </c>
      <c r="S39" s="17">
        <v>2.55417525232574E-2</v>
      </c>
      <c r="T39" s="17">
        <v>6.2663130673357006E-2</v>
      </c>
      <c r="U39" s="17">
        <v>8.6792479570678302E-2</v>
      </c>
      <c r="V39" s="17">
        <v>4.7284231157618102E-2</v>
      </c>
      <c r="W39" s="17">
        <v>7.0729753872831605E-2</v>
      </c>
      <c r="X39" s="17">
        <v>6.1287786098808798E-2</v>
      </c>
      <c r="Y39" s="17">
        <v>4.8314634873127302E-2</v>
      </c>
      <c r="Z39" s="17"/>
      <c r="AA39" s="17">
        <v>3.8398649231223998E-2</v>
      </c>
      <c r="AB39" s="17">
        <v>6.7598754144575002E-2</v>
      </c>
      <c r="AC39" s="17">
        <v>1.7457740114467001E-2</v>
      </c>
      <c r="AD39" s="17">
        <v>5.1011094298994197E-2</v>
      </c>
      <c r="AE39" s="17">
        <v>0.102058464601909</v>
      </c>
      <c r="AF39" s="17"/>
      <c r="AG39" s="17">
        <v>5.83689358433616E-2</v>
      </c>
      <c r="AH39" s="17">
        <v>5.5927352290239603E-2</v>
      </c>
      <c r="AI39" s="17">
        <v>7.9149726991750002E-3</v>
      </c>
      <c r="AJ39" s="17">
        <v>4.8794920695229102E-2</v>
      </c>
      <c r="AK39" s="17">
        <v>6.6799698747548694E-2</v>
      </c>
    </row>
    <row r="40" spans="2:37" x14ac:dyDescent="0.2">
      <c r="B40" t="s">
        <v>87</v>
      </c>
      <c r="C40" s="17">
        <v>1.56199013745247E-2</v>
      </c>
      <c r="D40" s="17">
        <v>1.4711003531163501E-2</v>
      </c>
      <c r="E40" s="17">
        <v>1.6637081898418098E-2</v>
      </c>
      <c r="F40" s="17"/>
      <c r="G40" s="17">
        <v>5.3779834463838799E-2</v>
      </c>
      <c r="H40" s="17">
        <v>2.5647443050668101E-2</v>
      </c>
      <c r="I40" s="17">
        <v>1.033040986914E-2</v>
      </c>
      <c r="J40" s="17">
        <v>1.8398136835285701E-2</v>
      </c>
      <c r="K40" s="17">
        <v>4.6221839552463397E-3</v>
      </c>
      <c r="L40" s="17">
        <v>7.2369629179313598E-3</v>
      </c>
      <c r="M40" s="17"/>
      <c r="N40" s="17">
        <v>2.3081827197970101E-2</v>
      </c>
      <c r="O40" s="17">
        <v>1.4323700869886E-2</v>
      </c>
      <c r="P40" s="17">
        <v>0</v>
      </c>
      <c r="Q40" s="17">
        <v>1.62508215508342E-2</v>
      </c>
      <c r="R40" s="17">
        <v>1.76139983404482E-2</v>
      </c>
      <c r="S40" s="17">
        <v>2.5907914459022598E-2</v>
      </c>
      <c r="T40" s="17">
        <v>1.1109581593327899E-2</v>
      </c>
      <c r="U40" s="17">
        <v>0</v>
      </c>
      <c r="V40" s="17">
        <v>0</v>
      </c>
      <c r="W40" s="17">
        <v>4.02498917375207E-2</v>
      </c>
      <c r="X40" s="17">
        <v>1.1465105506235199E-2</v>
      </c>
      <c r="Y40" s="17">
        <v>2.6196443732971801E-2</v>
      </c>
      <c r="Z40" s="17"/>
      <c r="AA40" s="17">
        <v>1.44819344825359E-2</v>
      </c>
      <c r="AB40" s="17">
        <v>9.9501000991058398E-3</v>
      </c>
      <c r="AC40" s="17">
        <v>1.7849324594970399E-2</v>
      </c>
      <c r="AD40" s="17">
        <v>1.36172417275944E-2</v>
      </c>
      <c r="AE40" s="17">
        <v>2.4808966288555102E-2</v>
      </c>
      <c r="AF40" s="17"/>
      <c r="AG40" s="17">
        <v>1.7896103532325E-2</v>
      </c>
      <c r="AH40" s="17">
        <v>1.4100650303329999E-2</v>
      </c>
      <c r="AI40" s="17">
        <v>1.1005189338894701E-2</v>
      </c>
      <c r="AJ40" s="17">
        <v>9.7296905686157995E-3</v>
      </c>
      <c r="AK40" s="17">
        <v>2.5980490804989102E-2</v>
      </c>
    </row>
    <row r="41" spans="2:37" x14ac:dyDescent="0.2">
      <c r="B41" t="s">
        <v>57</v>
      </c>
      <c r="C41" s="17">
        <v>4.8891661091078498E-3</v>
      </c>
      <c r="D41" s="17">
        <v>4.4073215176203698E-3</v>
      </c>
      <c r="E41" s="17">
        <v>5.4284158582237098E-3</v>
      </c>
      <c r="F41" s="17"/>
      <c r="G41" s="17">
        <v>1.7516560054449799E-2</v>
      </c>
      <c r="H41" s="17">
        <v>1.4380250291323501E-2</v>
      </c>
      <c r="I41" s="17">
        <v>4.4095343243731903E-3</v>
      </c>
      <c r="J41" s="17">
        <v>3.8615128022388501E-3</v>
      </c>
      <c r="K41" s="17">
        <v>0</v>
      </c>
      <c r="L41" s="17">
        <v>0</v>
      </c>
      <c r="M41" s="17"/>
      <c r="N41" s="17">
        <v>2.41238624641111E-2</v>
      </c>
      <c r="O41" s="17">
        <v>0</v>
      </c>
      <c r="P41" s="17">
        <v>0</v>
      </c>
      <c r="Q41" s="17">
        <v>0</v>
      </c>
      <c r="R41" s="17">
        <v>0</v>
      </c>
      <c r="S41" s="17">
        <v>2.6050411415993301E-2</v>
      </c>
      <c r="T41" s="17">
        <v>0</v>
      </c>
      <c r="U41" s="17">
        <v>0</v>
      </c>
      <c r="V41" s="17">
        <v>0</v>
      </c>
      <c r="W41" s="17">
        <v>0</v>
      </c>
      <c r="X41" s="17">
        <v>0</v>
      </c>
      <c r="Y41" s="17">
        <v>0</v>
      </c>
      <c r="Z41" s="17"/>
      <c r="AA41" s="17">
        <v>4.6634798375440496E-3</v>
      </c>
      <c r="AB41" s="17">
        <v>0</v>
      </c>
      <c r="AC41" s="17">
        <v>1.0199567568242199E-2</v>
      </c>
      <c r="AD41" s="17">
        <v>0</v>
      </c>
      <c r="AE41" s="17">
        <v>2.7695536924747601E-2</v>
      </c>
      <c r="AF41" s="17"/>
      <c r="AG41" s="17">
        <v>0</v>
      </c>
      <c r="AH41" s="17">
        <v>2.13146327906996E-3</v>
      </c>
      <c r="AI41" s="17">
        <v>1.10017955958846E-2</v>
      </c>
      <c r="AJ41" s="17">
        <v>9.2043015711883707E-3</v>
      </c>
      <c r="AK41" s="17">
        <v>0</v>
      </c>
    </row>
    <row r="42" spans="2:37" x14ac:dyDescent="0.2">
      <c r="B42" t="s">
        <v>88</v>
      </c>
      <c r="C42" s="17">
        <v>1.3461926437320401E-3</v>
      </c>
      <c r="D42" s="17">
        <v>1.36578291550524E-3</v>
      </c>
      <c r="E42" s="17">
        <v>1.32426846044671E-3</v>
      </c>
      <c r="F42" s="17"/>
      <c r="G42" s="17">
        <v>8.6623430851525303E-3</v>
      </c>
      <c r="H42" s="17">
        <v>0</v>
      </c>
      <c r="I42" s="17">
        <v>0</v>
      </c>
      <c r="J42" s="17">
        <v>0</v>
      </c>
      <c r="K42" s="17">
        <v>0</v>
      </c>
      <c r="L42" s="17">
        <v>2.8861744534352299E-3</v>
      </c>
      <c r="M42" s="17"/>
      <c r="N42" s="17">
        <v>0</v>
      </c>
      <c r="O42" s="17">
        <v>0</v>
      </c>
      <c r="P42" s="17">
        <v>8.4376723651776904E-3</v>
      </c>
      <c r="Q42" s="17">
        <v>0</v>
      </c>
      <c r="R42" s="17">
        <v>0</v>
      </c>
      <c r="S42" s="17">
        <v>0</v>
      </c>
      <c r="T42" s="17">
        <v>7.51467900665593E-3</v>
      </c>
      <c r="U42" s="17">
        <v>0</v>
      </c>
      <c r="V42" s="17">
        <v>0</v>
      </c>
      <c r="W42" s="17">
        <v>0</v>
      </c>
      <c r="X42" s="17">
        <v>0</v>
      </c>
      <c r="Y42" s="17">
        <v>0</v>
      </c>
      <c r="Z42" s="17"/>
      <c r="AA42" s="17">
        <v>0</v>
      </c>
      <c r="AB42" s="17">
        <v>0</v>
      </c>
      <c r="AC42" s="17">
        <v>0</v>
      </c>
      <c r="AD42" s="17">
        <v>2.4118240396293501E-3</v>
      </c>
      <c r="AE42" s="17">
        <v>0</v>
      </c>
      <c r="AF42" s="17"/>
      <c r="AG42" s="17">
        <v>0</v>
      </c>
      <c r="AH42" s="17">
        <v>2.0012876013041298E-3</v>
      </c>
      <c r="AI42" s="17">
        <v>0</v>
      </c>
      <c r="AJ42" s="17">
        <v>5.3455548046214604E-3</v>
      </c>
      <c r="AK42" s="17">
        <v>0</v>
      </c>
    </row>
    <row r="43" spans="2:37" x14ac:dyDescent="0.2">
      <c r="B43" t="s">
        <v>89</v>
      </c>
      <c r="C43" s="17">
        <v>0</v>
      </c>
      <c r="D43" s="17">
        <v>0</v>
      </c>
      <c r="E43" s="17">
        <v>0</v>
      </c>
      <c r="F43" s="17"/>
      <c r="G43" s="17">
        <v>0</v>
      </c>
      <c r="H43" s="17">
        <v>0</v>
      </c>
      <c r="I43" s="17">
        <v>0</v>
      </c>
      <c r="J43" s="17">
        <v>0</v>
      </c>
      <c r="K43" s="17">
        <v>0</v>
      </c>
      <c r="L43" s="17">
        <v>0</v>
      </c>
      <c r="M43" s="17"/>
      <c r="N43" s="17">
        <v>0</v>
      </c>
      <c r="O43" s="17">
        <v>0</v>
      </c>
      <c r="P43" s="17">
        <v>0</v>
      </c>
      <c r="Q43" s="17">
        <v>0</v>
      </c>
      <c r="R43" s="17">
        <v>0</v>
      </c>
      <c r="S43" s="17">
        <v>0</v>
      </c>
      <c r="T43" s="17">
        <v>0</v>
      </c>
      <c r="U43" s="17">
        <v>0</v>
      </c>
      <c r="V43" s="17">
        <v>0</v>
      </c>
      <c r="W43" s="17">
        <v>0</v>
      </c>
      <c r="X43" s="17">
        <v>0</v>
      </c>
      <c r="Y43" s="17">
        <v>0</v>
      </c>
      <c r="Z43" s="17"/>
      <c r="AA43" s="17">
        <v>0</v>
      </c>
      <c r="AB43" s="17">
        <v>0</v>
      </c>
      <c r="AC43" s="17">
        <v>0</v>
      </c>
      <c r="AD43" s="17">
        <v>0</v>
      </c>
      <c r="AE43" s="17">
        <v>0</v>
      </c>
      <c r="AF43" s="17"/>
      <c r="AG43" s="17">
        <v>0</v>
      </c>
      <c r="AH43" s="17">
        <v>0</v>
      </c>
      <c r="AI43" s="17">
        <v>0</v>
      </c>
      <c r="AJ43" s="17">
        <v>0</v>
      </c>
      <c r="AK43" s="17">
        <v>0</v>
      </c>
    </row>
    <row r="44" spans="2:37" x14ac:dyDescent="0.2">
      <c r="B44" t="s">
        <v>58</v>
      </c>
      <c r="C44" s="17">
        <v>3.2419329232434399E-3</v>
      </c>
      <c r="D44" s="17">
        <v>0</v>
      </c>
      <c r="E44" s="17">
        <v>6.8700975771469998E-3</v>
      </c>
      <c r="F44" s="17"/>
      <c r="G44" s="17">
        <v>0</v>
      </c>
      <c r="H44" s="17">
        <v>0</v>
      </c>
      <c r="I44" s="17">
        <v>0</v>
      </c>
      <c r="J44" s="17">
        <v>4.6635767346154397E-3</v>
      </c>
      <c r="K44" s="17">
        <v>0</v>
      </c>
      <c r="L44" s="17">
        <v>9.2600340272830407E-3</v>
      </c>
      <c r="M44" s="17"/>
      <c r="N44" s="17">
        <v>0</v>
      </c>
      <c r="O44" s="17">
        <v>6.7691544376309301E-3</v>
      </c>
      <c r="P44" s="17">
        <v>0</v>
      </c>
      <c r="Q44" s="17">
        <v>2.3925410762428601E-2</v>
      </c>
      <c r="R44" s="17">
        <v>0</v>
      </c>
      <c r="S44" s="17">
        <v>0</v>
      </c>
      <c r="T44" s="17">
        <v>0</v>
      </c>
      <c r="U44" s="17">
        <v>0</v>
      </c>
      <c r="V44" s="17">
        <v>0</v>
      </c>
      <c r="W44" s="17">
        <v>0</v>
      </c>
      <c r="X44" s="17">
        <v>0</v>
      </c>
      <c r="Y44" s="17">
        <v>0</v>
      </c>
      <c r="Z44" s="17"/>
      <c r="AA44" s="17">
        <v>0</v>
      </c>
      <c r="AB44" s="17">
        <v>0</v>
      </c>
      <c r="AC44" s="17">
        <v>0</v>
      </c>
      <c r="AD44" s="17">
        <v>1.2512165762501901E-2</v>
      </c>
      <c r="AE44" s="17">
        <v>0</v>
      </c>
      <c r="AF44" s="17"/>
      <c r="AG44" s="17">
        <v>0</v>
      </c>
      <c r="AH44" s="17">
        <v>0</v>
      </c>
      <c r="AI44" s="17">
        <v>9.5940829986708095E-3</v>
      </c>
      <c r="AJ44" s="17">
        <v>1.9795724178478202E-2</v>
      </c>
      <c r="AK44" s="17">
        <v>0</v>
      </c>
    </row>
    <row r="45" spans="2:37" x14ac:dyDescent="0.2">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row>
    <row r="46" spans="2:37" x14ac:dyDescent="0.2">
      <c r="B46" s="6" t="s">
        <v>98</v>
      </c>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row>
    <row r="47" spans="2:37" x14ac:dyDescent="0.2">
      <c r="B47" s="21" t="s">
        <v>96</v>
      </c>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row>
    <row r="48" spans="2:37" x14ac:dyDescent="0.2">
      <c r="B48" t="s">
        <v>85</v>
      </c>
      <c r="C48" s="17">
        <v>0.83976773758366996</v>
      </c>
      <c r="D48" s="17">
        <v>0.81532345498104697</v>
      </c>
      <c r="E48" s="17">
        <v>0.86118319665995202</v>
      </c>
      <c r="F48" s="17"/>
      <c r="G48" s="17">
        <v>0.83340394010463703</v>
      </c>
      <c r="H48" s="17">
        <v>0.86079002855662701</v>
      </c>
      <c r="I48" s="17">
        <v>0.86114738002029101</v>
      </c>
      <c r="J48" s="17">
        <v>0.83735727871102295</v>
      </c>
      <c r="K48" s="17">
        <v>0.77944236923993004</v>
      </c>
      <c r="L48" s="17">
        <v>0.85086641516914296</v>
      </c>
      <c r="M48" s="17"/>
      <c r="N48" s="17">
        <v>0.78289171493694998</v>
      </c>
      <c r="O48" s="17">
        <v>0.84683044267250396</v>
      </c>
      <c r="P48" s="17">
        <v>0.85300609489929402</v>
      </c>
      <c r="Q48" s="17">
        <v>0.804651146990502</v>
      </c>
      <c r="R48" s="17">
        <v>0.849662917347626</v>
      </c>
      <c r="S48" s="17">
        <v>0.81045126005464996</v>
      </c>
      <c r="T48" s="17">
        <v>0.87909188813787398</v>
      </c>
      <c r="U48" s="17">
        <v>0.86483514443479204</v>
      </c>
      <c r="V48" s="17">
        <v>0.87991179386374097</v>
      </c>
      <c r="W48" s="17">
        <v>0.83907255602154296</v>
      </c>
      <c r="X48" s="17">
        <v>0.88089319428838297</v>
      </c>
      <c r="Y48" s="17">
        <v>0.86030196612368903</v>
      </c>
      <c r="Z48" s="17"/>
      <c r="AA48" s="17">
        <v>0.82296533852338005</v>
      </c>
      <c r="AB48" s="17">
        <v>0.812191534286686</v>
      </c>
      <c r="AC48" s="17">
        <v>0.80582529638904299</v>
      </c>
      <c r="AD48" s="17">
        <v>0.85251829372161403</v>
      </c>
      <c r="AE48" s="17">
        <v>0.878808826913689</v>
      </c>
      <c r="AF48" s="17"/>
      <c r="AG48" s="17">
        <v>0.837186700177589</v>
      </c>
      <c r="AH48" s="17">
        <v>0.83768251944048999</v>
      </c>
      <c r="AI48" s="17">
        <v>0.81588907827758705</v>
      </c>
      <c r="AJ48" s="17">
        <v>0.82121113229651999</v>
      </c>
      <c r="AK48" s="17">
        <v>0.85378922681417102</v>
      </c>
    </row>
    <row r="49" spans="2:37" x14ac:dyDescent="0.2">
      <c r="B49" t="s">
        <v>86</v>
      </c>
      <c r="C49" s="17">
        <v>0.118369633027835</v>
      </c>
      <c r="D49" s="17">
        <v>0.14393153660899899</v>
      </c>
      <c r="E49" s="17">
        <v>9.5975034300874798E-2</v>
      </c>
      <c r="F49" s="17"/>
      <c r="G49" s="17">
        <v>0.116812681407646</v>
      </c>
      <c r="H49" s="17">
        <v>0.107401263876167</v>
      </c>
      <c r="I49" s="17">
        <v>9.6544495837642103E-2</v>
      </c>
      <c r="J49" s="17">
        <v>0.106595932068531</v>
      </c>
      <c r="K49" s="17">
        <v>0.18220474629491201</v>
      </c>
      <c r="L49" s="17">
        <v>0.114951843916981</v>
      </c>
      <c r="M49" s="17"/>
      <c r="N49" s="17">
        <v>0.14120439118129</v>
      </c>
      <c r="O49" s="17">
        <v>0.12960857535829601</v>
      </c>
      <c r="P49" s="17">
        <v>0.107649875624572</v>
      </c>
      <c r="Q49" s="17">
        <v>0.165669156885274</v>
      </c>
      <c r="R49" s="17">
        <v>0.11765992442932301</v>
      </c>
      <c r="S49" s="17">
        <v>0.13678973983773099</v>
      </c>
      <c r="T49" s="17">
        <v>7.7436936755842095E-2</v>
      </c>
      <c r="U49" s="17">
        <v>0.109942758763867</v>
      </c>
      <c r="V49" s="17">
        <v>9.5206469279594294E-2</v>
      </c>
      <c r="W49" s="17">
        <v>8.9424275708777395E-2</v>
      </c>
      <c r="X49" s="17">
        <v>0.108184944961616</v>
      </c>
      <c r="Y49" s="17">
        <v>0.108936435388736</v>
      </c>
      <c r="Z49" s="17"/>
      <c r="AA49" s="17">
        <v>0.14130550293035399</v>
      </c>
      <c r="AB49" s="17">
        <v>0.130368710895295</v>
      </c>
      <c r="AC49" s="17">
        <v>0.15407030040063199</v>
      </c>
      <c r="AD49" s="17">
        <v>0.10830564250779599</v>
      </c>
      <c r="AE49" s="17">
        <v>9.6099267689678594E-2</v>
      </c>
      <c r="AF49" s="17"/>
      <c r="AG49" s="17">
        <v>0.126367427843495</v>
      </c>
      <c r="AH49" s="17">
        <v>0.114267522234844</v>
      </c>
      <c r="AI49" s="17">
        <v>0.148403234276555</v>
      </c>
      <c r="AJ49" s="17">
        <v>0.136469716387808</v>
      </c>
      <c r="AK49" s="17">
        <v>0.13601439566388299</v>
      </c>
    </row>
    <row r="50" spans="2:37" x14ac:dyDescent="0.2">
      <c r="B50" t="s">
        <v>55</v>
      </c>
      <c r="C50" s="17">
        <v>2.93008567998237E-2</v>
      </c>
      <c r="D50" s="17">
        <v>2.6460336409127299E-2</v>
      </c>
      <c r="E50" s="17">
        <v>3.1789416156266702E-2</v>
      </c>
      <c r="F50" s="17"/>
      <c r="G50" s="17">
        <v>2.1696141010760301E-2</v>
      </c>
      <c r="H50" s="17">
        <v>2.30583863204392E-2</v>
      </c>
      <c r="I50" s="17">
        <v>3.4455037421145002E-2</v>
      </c>
      <c r="J50" s="17">
        <v>3.6778693948059403E-2</v>
      </c>
      <c r="K50" s="17">
        <v>2.7473232765680498E-2</v>
      </c>
      <c r="L50" s="17">
        <v>3.1148610004704699E-2</v>
      </c>
      <c r="M50" s="17"/>
      <c r="N50" s="17">
        <v>6.19307843165059E-2</v>
      </c>
      <c r="O50" s="17">
        <v>1.1613063771167101E-2</v>
      </c>
      <c r="P50" s="17">
        <v>2.3259190548708002E-2</v>
      </c>
      <c r="Q50" s="17">
        <v>2.0050939323814E-2</v>
      </c>
      <c r="R50" s="17">
        <v>1.032351469712E-2</v>
      </c>
      <c r="S50" s="17">
        <v>3.8233946286362702E-2</v>
      </c>
      <c r="T50" s="17">
        <v>3.0284864057070301E-2</v>
      </c>
      <c r="U50" s="17">
        <v>2.5222096801341201E-2</v>
      </c>
      <c r="V50" s="17">
        <v>1.8991147048571699E-2</v>
      </c>
      <c r="W50" s="17">
        <v>5.2212056523297003E-2</v>
      </c>
      <c r="X50" s="17">
        <v>1.09218607500012E-2</v>
      </c>
      <c r="Y50" s="17">
        <v>1.50242935319327E-2</v>
      </c>
      <c r="Z50" s="17"/>
      <c r="AA50" s="17">
        <v>2.1635991334337398E-2</v>
      </c>
      <c r="AB50" s="17">
        <v>3.5967011566870301E-2</v>
      </c>
      <c r="AC50" s="17">
        <v>4.0104403210324997E-2</v>
      </c>
      <c r="AD50" s="17">
        <v>3.1674761034966498E-2</v>
      </c>
      <c r="AE50" s="17">
        <v>1.6940922033625499E-2</v>
      </c>
      <c r="AF50" s="17"/>
      <c r="AG50" s="17">
        <v>2.5933464826570399E-2</v>
      </c>
      <c r="AH50" s="17">
        <v>3.2453527531591697E-2</v>
      </c>
      <c r="AI50" s="17">
        <v>3.5707687445858102E-2</v>
      </c>
      <c r="AJ50" s="17">
        <v>2.9567178689250299E-2</v>
      </c>
      <c r="AK50" s="17">
        <v>1.01963775219454E-2</v>
      </c>
    </row>
    <row r="51" spans="2:37" x14ac:dyDescent="0.2">
      <c r="B51" t="s">
        <v>87</v>
      </c>
      <c r="C51" s="17">
        <v>6.1949778749958197E-3</v>
      </c>
      <c r="D51" s="17">
        <v>4.6535876424942503E-3</v>
      </c>
      <c r="E51" s="17">
        <v>7.5453787021066898E-3</v>
      </c>
      <c r="F51" s="17"/>
      <c r="G51" s="17">
        <v>4.0761160237010301E-3</v>
      </c>
      <c r="H51" s="17">
        <v>5.9331552391526403E-3</v>
      </c>
      <c r="I51" s="17">
        <v>7.8530867209217099E-3</v>
      </c>
      <c r="J51" s="17">
        <v>1.47669735015796E-2</v>
      </c>
      <c r="K51" s="17">
        <v>3.68812173904073E-3</v>
      </c>
      <c r="L51" s="17">
        <v>0</v>
      </c>
      <c r="M51" s="17"/>
      <c r="N51" s="17">
        <v>4.2924620951095196E-3</v>
      </c>
      <c r="O51" s="17">
        <v>4.1546791261662004E-3</v>
      </c>
      <c r="P51" s="17">
        <v>9.4999322985888195E-3</v>
      </c>
      <c r="Q51" s="17">
        <v>0</v>
      </c>
      <c r="R51" s="17">
        <v>1.1370046459067799E-2</v>
      </c>
      <c r="S51" s="17">
        <v>5.9953203494422999E-3</v>
      </c>
      <c r="T51" s="17">
        <v>6.5205237796748102E-3</v>
      </c>
      <c r="U51" s="17">
        <v>0</v>
      </c>
      <c r="V51" s="17">
        <v>5.8905898080921504E-3</v>
      </c>
      <c r="W51" s="17">
        <v>1.31712396408612E-2</v>
      </c>
      <c r="X51" s="17">
        <v>0</v>
      </c>
      <c r="Y51" s="17">
        <v>1.5737304955641799E-2</v>
      </c>
      <c r="Z51" s="17"/>
      <c r="AA51" s="17">
        <v>5.4167866472604204E-3</v>
      </c>
      <c r="AB51" s="17">
        <v>1.7595863537476799E-2</v>
      </c>
      <c r="AC51" s="17">
        <v>0</v>
      </c>
      <c r="AD51" s="17">
        <v>0</v>
      </c>
      <c r="AE51" s="17">
        <v>0</v>
      </c>
      <c r="AF51" s="17"/>
      <c r="AG51" s="17">
        <v>4.8596555506049601E-3</v>
      </c>
      <c r="AH51" s="17">
        <v>1.15203698478597E-2</v>
      </c>
      <c r="AI51" s="17">
        <v>0</v>
      </c>
      <c r="AJ51" s="17">
        <v>5.89466174719521E-3</v>
      </c>
      <c r="AK51" s="17">
        <v>0</v>
      </c>
    </row>
    <row r="52" spans="2:37" x14ac:dyDescent="0.2">
      <c r="B52" t="s">
        <v>57</v>
      </c>
      <c r="C52" s="17">
        <v>4.0543999931911597E-3</v>
      </c>
      <c r="D52" s="17">
        <v>4.6792491367187699E-3</v>
      </c>
      <c r="E52" s="17">
        <v>3.5069741807998798E-3</v>
      </c>
      <c r="F52" s="17"/>
      <c r="G52" s="17">
        <v>1.48183921061952E-2</v>
      </c>
      <c r="H52" s="17">
        <v>2.8171660076136001E-3</v>
      </c>
      <c r="I52" s="17">
        <v>0</v>
      </c>
      <c r="J52" s="17">
        <v>4.5011217708076801E-3</v>
      </c>
      <c r="K52" s="17">
        <v>4.0727490202160698E-3</v>
      </c>
      <c r="L52" s="17">
        <v>0</v>
      </c>
      <c r="M52" s="17"/>
      <c r="N52" s="17">
        <v>0</v>
      </c>
      <c r="O52" s="17">
        <v>4.2799238972994298E-3</v>
      </c>
      <c r="P52" s="17">
        <v>0</v>
      </c>
      <c r="Q52" s="17">
        <v>9.6287568004101102E-3</v>
      </c>
      <c r="R52" s="17">
        <v>1.0983597066862499E-2</v>
      </c>
      <c r="S52" s="17">
        <v>8.5297334718148904E-3</v>
      </c>
      <c r="T52" s="17">
        <v>6.66578726953843E-3</v>
      </c>
      <c r="U52" s="17">
        <v>0</v>
      </c>
      <c r="V52" s="17">
        <v>0</v>
      </c>
      <c r="W52" s="17">
        <v>6.1198721055209801E-3</v>
      </c>
      <c r="X52" s="17">
        <v>0</v>
      </c>
      <c r="Y52" s="17">
        <v>0</v>
      </c>
      <c r="Z52" s="17"/>
      <c r="AA52" s="17">
        <v>8.6763805646683408E-3</v>
      </c>
      <c r="AB52" s="17">
        <v>3.8768797136721801E-3</v>
      </c>
      <c r="AC52" s="17">
        <v>0</v>
      </c>
      <c r="AD52" s="17">
        <v>5.6316564446706402E-3</v>
      </c>
      <c r="AE52" s="17">
        <v>0</v>
      </c>
      <c r="AF52" s="17"/>
      <c r="AG52" s="17">
        <v>3.0895076940533001E-3</v>
      </c>
      <c r="AH52" s="17">
        <v>4.0760609452151998E-3</v>
      </c>
      <c r="AI52" s="17">
        <v>0</v>
      </c>
      <c r="AJ52" s="17">
        <v>6.8573108792267497E-3</v>
      </c>
      <c r="AK52" s="17">
        <v>0</v>
      </c>
    </row>
    <row r="53" spans="2:37" x14ac:dyDescent="0.2">
      <c r="B53" t="s">
        <v>88</v>
      </c>
      <c r="C53" s="17">
        <v>1.32208518490737E-3</v>
      </c>
      <c r="D53" s="17">
        <v>2.8311550474542E-3</v>
      </c>
      <c r="E53" s="17">
        <v>0</v>
      </c>
      <c r="F53" s="17"/>
      <c r="G53" s="17">
        <v>5.4126617535406301E-3</v>
      </c>
      <c r="H53" s="17">
        <v>0</v>
      </c>
      <c r="I53" s="17">
        <v>0</v>
      </c>
      <c r="J53" s="17">
        <v>0</v>
      </c>
      <c r="K53" s="17">
        <v>0</v>
      </c>
      <c r="L53" s="17">
        <v>3.03313090917064E-3</v>
      </c>
      <c r="M53" s="17"/>
      <c r="N53" s="17">
        <v>5.6999470269314201E-3</v>
      </c>
      <c r="O53" s="17">
        <v>0</v>
      </c>
      <c r="P53" s="17">
        <v>6.5849066288367697E-3</v>
      </c>
      <c r="Q53" s="17">
        <v>0</v>
      </c>
      <c r="R53" s="17">
        <v>0</v>
      </c>
      <c r="S53" s="17">
        <v>0</v>
      </c>
      <c r="T53" s="17">
        <v>0</v>
      </c>
      <c r="U53" s="17">
        <v>0</v>
      </c>
      <c r="V53" s="17">
        <v>0</v>
      </c>
      <c r="W53" s="17">
        <v>0</v>
      </c>
      <c r="X53" s="17">
        <v>0</v>
      </c>
      <c r="Y53" s="17">
        <v>0</v>
      </c>
      <c r="Z53" s="17"/>
      <c r="AA53" s="17">
        <v>0</v>
      </c>
      <c r="AB53" s="17">
        <v>0</v>
      </c>
      <c r="AC53" s="17">
        <v>0</v>
      </c>
      <c r="AD53" s="17">
        <v>0</v>
      </c>
      <c r="AE53" s="17">
        <v>8.1509833630072897E-3</v>
      </c>
      <c r="AF53" s="17"/>
      <c r="AG53" s="17">
        <v>0</v>
      </c>
      <c r="AH53" s="17">
        <v>0</v>
      </c>
      <c r="AI53" s="17">
        <v>0</v>
      </c>
      <c r="AJ53" s="17">
        <v>0</v>
      </c>
      <c r="AK53" s="17">
        <v>0</v>
      </c>
    </row>
    <row r="54" spans="2:37" x14ac:dyDescent="0.2">
      <c r="B54" t="s">
        <v>89</v>
      </c>
      <c r="C54" s="17">
        <v>0</v>
      </c>
      <c r="D54" s="17">
        <v>0</v>
      </c>
      <c r="E54" s="17">
        <v>0</v>
      </c>
      <c r="F54" s="17"/>
      <c r="G54" s="17">
        <v>0</v>
      </c>
      <c r="H54" s="17">
        <v>0</v>
      </c>
      <c r="I54" s="17">
        <v>0</v>
      </c>
      <c r="J54" s="17">
        <v>0</v>
      </c>
      <c r="K54" s="17">
        <v>0</v>
      </c>
      <c r="L54" s="17">
        <v>0</v>
      </c>
      <c r="M54" s="17"/>
      <c r="N54" s="17">
        <v>0</v>
      </c>
      <c r="O54" s="17">
        <v>0</v>
      </c>
      <c r="P54" s="17">
        <v>0</v>
      </c>
      <c r="Q54" s="17">
        <v>0</v>
      </c>
      <c r="R54" s="17">
        <v>0</v>
      </c>
      <c r="S54" s="17">
        <v>0</v>
      </c>
      <c r="T54" s="17">
        <v>0</v>
      </c>
      <c r="U54" s="17">
        <v>0</v>
      </c>
      <c r="V54" s="17">
        <v>0</v>
      </c>
      <c r="W54" s="17">
        <v>0</v>
      </c>
      <c r="X54" s="17">
        <v>0</v>
      </c>
      <c r="Y54" s="17">
        <v>0</v>
      </c>
      <c r="Z54" s="17"/>
      <c r="AA54" s="17">
        <v>0</v>
      </c>
      <c r="AB54" s="17">
        <v>0</v>
      </c>
      <c r="AC54" s="17">
        <v>0</v>
      </c>
      <c r="AD54" s="17">
        <v>0</v>
      </c>
      <c r="AE54" s="17">
        <v>0</v>
      </c>
      <c r="AF54" s="17"/>
      <c r="AG54" s="17">
        <v>0</v>
      </c>
      <c r="AH54" s="17">
        <v>0</v>
      </c>
      <c r="AI54" s="17">
        <v>0</v>
      </c>
      <c r="AJ54" s="17">
        <v>0</v>
      </c>
      <c r="AK54" s="17">
        <v>0</v>
      </c>
    </row>
    <row r="55" spans="2:37" x14ac:dyDescent="0.2">
      <c r="B55" t="s">
        <v>58</v>
      </c>
      <c r="C55" s="17">
        <v>9.9030953557474989E-4</v>
      </c>
      <c r="D55" s="17">
        <v>2.1206801741605599E-3</v>
      </c>
      <c r="E55" s="17">
        <v>0</v>
      </c>
      <c r="F55" s="17"/>
      <c r="G55" s="17">
        <v>3.7800675935194998E-3</v>
      </c>
      <c r="H55" s="17">
        <v>0</v>
      </c>
      <c r="I55" s="17">
        <v>0</v>
      </c>
      <c r="J55" s="17">
        <v>0</v>
      </c>
      <c r="K55" s="17">
        <v>3.11878094022129E-3</v>
      </c>
      <c r="L55" s="17">
        <v>0</v>
      </c>
      <c r="M55" s="17"/>
      <c r="N55" s="17">
        <v>3.9807004432130099E-3</v>
      </c>
      <c r="O55" s="17">
        <v>3.51331517456704E-3</v>
      </c>
      <c r="P55" s="17">
        <v>0</v>
      </c>
      <c r="Q55" s="17">
        <v>0</v>
      </c>
      <c r="R55" s="17">
        <v>0</v>
      </c>
      <c r="S55" s="17">
        <v>0</v>
      </c>
      <c r="T55" s="17">
        <v>0</v>
      </c>
      <c r="U55" s="17">
        <v>0</v>
      </c>
      <c r="V55" s="17">
        <v>0</v>
      </c>
      <c r="W55" s="17">
        <v>0</v>
      </c>
      <c r="X55" s="17">
        <v>0</v>
      </c>
      <c r="Y55" s="17">
        <v>0</v>
      </c>
      <c r="Z55" s="17"/>
      <c r="AA55" s="17">
        <v>0</v>
      </c>
      <c r="AB55" s="17">
        <v>0</v>
      </c>
      <c r="AC55" s="17">
        <v>0</v>
      </c>
      <c r="AD55" s="17">
        <v>1.86964629095265E-3</v>
      </c>
      <c r="AE55" s="17">
        <v>0</v>
      </c>
      <c r="AF55" s="17"/>
      <c r="AG55" s="17">
        <v>2.56324390768766E-3</v>
      </c>
      <c r="AH55" s="17">
        <v>0</v>
      </c>
      <c r="AI55" s="17">
        <v>0</v>
      </c>
      <c r="AJ55" s="17">
        <v>0</v>
      </c>
      <c r="AK55" s="17">
        <v>0</v>
      </c>
    </row>
    <row r="56" spans="2:37" x14ac:dyDescent="0.2">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row>
    <row r="57" spans="2:37" x14ac:dyDescent="0.2">
      <c r="B57" s="6" t="s">
        <v>99</v>
      </c>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row>
    <row r="58" spans="2:37" x14ac:dyDescent="0.2">
      <c r="B58" s="21" t="s">
        <v>96</v>
      </c>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row>
    <row r="59" spans="2:37" x14ac:dyDescent="0.2">
      <c r="B59" t="s">
        <v>85</v>
      </c>
      <c r="C59" s="17">
        <v>0.17037400895593699</v>
      </c>
      <c r="D59" s="17">
        <v>0.17786253414975201</v>
      </c>
      <c r="E59" s="17">
        <v>0.16340567401522299</v>
      </c>
      <c r="F59" s="17"/>
      <c r="G59" s="17">
        <v>0.10161606215403</v>
      </c>
      <c r="H59" s="17">
        <v>0.21009203576539401</v>
      </c>
      <c r="I59" s="17">
        <v>0.22851886428519</v>
      </c>
      <c r="J59" s="17">
        <v>0.189132563467451</v>
      </c>
      <c r="K59" s="17">
        <v>0.11718763137626199</v>
      </c>
      <c r="L59" s="17">
        <v>0.14720294539408699</v>
      </c>
      <c r="M59" s="17"/>
      <c r="N59" s="17">
        <v>0.14627558443795999</v>
      </c>
      <c r="O59" s="17">
        <v>0.12893391918803401</v>
      </c>
      <c r="P59" s="17">
        <v>0.128109663380267</v>
      </c>
      <c r="Q59" s="17">
        <v>0.188561062473631</v>
      </c>
      <c r="R59" s="17">
        <v>0.23016988831484</v>
      </c>
      <c r="S59" s="17">
        <v>0.17141633605123599</v>
      </c>
      <c r="T59" s="17">
        <v>0.15754935841975501</v>
      </c>
      <c r="U59" s="17">
        <v>0.22897814744280501</v>
      </c>
      <c r="V59" s="17">
        <v>0.19831174089308801</v>
      </c>
      <c r="W59" s="17">
        <v>0.17131109655717999</v>
      </c>
      <c r="X59" s="17">
        <v>0.18390026654781999</v>
      </c>
      <c r="Y59" s="17">
        <v>0.21243723633324901</v>
      </c>
      <c r="Z59" s="17"/>
      <c r="AA59" s="17">
        <v>0.18608736827129799</v>
      </c>
      <c r="AB59" s="17">
        <v>0.18821184749046799</v>
      </c>
      <c r="AC59" s="17">
        <v>8.8213761772676397E-2</v>
      </c>
      <c r="AD59" s="17">
        <v>0.19999958889828501</v>
      </c>
      <c r="AE59" s="17">
        <v>0.13303819607669901</v>
      </c>
      <c r="AF59" s="17"/>
      <c r="AG59" s="17">
        <v>0.186919133419883</v>
      </c>
      <c r="AH59" s="17">
        <v>0.17170914810479501</v>
      </c>
      <c r="AI59" s="17">
        <v>0.14712008625513101</v>
      </c>
      <c r="AJ59" s="17">
        <v>0.22811613457919599</v>
      </c>
      <c r="AK59" s="17">
        <v>0.104642946063718</v>
      </c>
    </row>
    <row r="60" spans="2:37" x14ac:dyDescent="0.2">
      <c r="B60" t="s">
        <v>86</v>
      </c>
      <c r="C60" s="17">
        <v>0.32714057655550499</v>
      </c>
      <c r="D60" s="17">
        <v>0.32722397125893998</v>
      </c>
      <c r="E60" s="17">
        <v>0.32706297486348102</v>
      </c>
      <c r="F60" s="17"/>
      <c r="G60" s="17">
        <v>0.36692090830626101</v>
      </c>
      <c r="H60" s="17">
        <v>0.36343173765032699</v>
      </c>
      <c r="I60" s="17">
        <v>0.36374863414267999</v>
      </c>
      <c r="J60" s="17">
        <v>0.31868751165751802</v>
      </c>
      <c r="K60" s="17">
        <v>0.27888494154662702</v>
      </c>
      <c r="L60" s="17">
        <v>0.28853094963660503</v>
      </c>
      <c r="M60" s="17"/>
      <c r="N60" s="17">
        <v>0.32444225913295799</v>
      </c>
      <c r="O60" s="17">
        <v>0.291589587704427</v>
      </c>
      <c r="P60" s="17">
        <v>0.37187389395114201</v>
      </c>
      <c r="Q60" s="17">
        <v>0.306184861143112</v>
      </c>
      <c r="R60" s="17">
        <v>0.30178848243641798</v>
      </c>
      <c r="S60" s="17">
        <v>0.33812826209299002</v>
      </c>
      <c r="T60" s="17">
        <v>0.33888863084543203</v>
      </c>
      <c r="U60" s="17">
        <v>0.348897676311062</v>
      </c>
      <c r="V60" s="17">
        <v>0.385347442903407</v>
      </c>
      <c r="W60" s="17">
        <v>0.24333093900649999</v>
      </c>
      <c r="X60" s="17">
        <v>0.36148806656562199</v>
      </c>
      <c r="Y60" s="17">
        <v>0.364449319406496</v>
      </c>
      <c r="Z60" s="17"/>
      <c r="AA60" s="17">
        <v>0.33040226995293998</v>
      </c>
      <c r="AB60" s="17">
        <v>0.371765238660415</v>
      </c>
      <c r="AC60" s="17">
        <v>0.30029943907564399</v>
      </c>
      <c r="AD60" s="17">
        <v>0.33830443550289502</v>
      </c>
      <c r="AE60" s="17">
        <v>0.267253797423329</v>
      </c>
      <c r="AF60" s="17"/>
      <c r="AG60" s="17">
        <v>0.30679322472566201</v>
      </c>
      <c r="AH60" s="17">
        <v>0.346216773012271</v>
      </c>
      <c r="AI60" s="17">
        <v>0.31824748772202899</v>
      </c>
      <c r="AJ60" s="17">
        <v>0.31895454796552403</v>
      </c>
      <c r="AK60" s="17">
        <v>0.32869760174280099</v>
      </c>
    </row>
    <row r="61" spans="2:37" x14ac:dyDescent="0.2">
      <c r="B61" t="s">
        <v>55</v>
      </c>
      <c r="C61" s="17">
        <v>0.19015984823596799</v>
      </c>
      <c r="D61" s="17">
        <v>0.197596237977859</v>
      </c>
      <c r="E61" s="17">
        <v>0.18324002715905099</v>
      </c>
      <c r="F61" s="17"/>
      <c r="G61" s="17">
        <v>0.25870722645220001</v>
      </c>
      <c r="H61" s="17">
        <v>0.187682396116228</v>
      </c>
      <c r="I61" s="17">
        <v>0.16059661087836999</v>
      </c>
      <c r="J61" s="17">
        <v>0.182316571272269</v>
      </c>
      <c r="K61" s="17">
        <v>0.21660474433326199</v>
      </c>
      <c r="L61" s="17">
        <v>0.168953526270788</v>
      </c>
      <c r="M61" s="17"/>
      <c r="N61" s="17">
        <v>0.22788324275987901</v>
      </c>
      <c r="O61" s="17">
        <v>0.230838605945904</v>
      </c>
      <c r="P61" s="17">
        <v>0.16179149927113601</v>
      </c>
      <c r="Q61" s="17">
        <v>0.172017976026898</v>
      </c>
      <c r="R61" s="17">
        <v>0.18272734588925901</v>
      </c>
      <c r="S61" s="17">
        <v>0.182663481035193</v>
      </c>
      <c r="T61" s="17">
        <v>0.18605920977297899</v>
      </c>
      <c r="U61" s="17">
        <v>0.1721464434336</v>
      </c>
      <c r="V61" s="17">
        <v>0.17271145460126699</v>
      </c>
      <c r="W61" s="17">
        <v>0.15584267936230001</v>
      </c>
      <c r="X61" s="17">
        <v>0.26382531770541801</v>
      </c>
      <c r="Y61" s="17">
        <v>8.76668448405096E-2</v>
      </c>
      <c r="Z61" s="17"/>
      <c r="AA61" s="17">
        <v>0.172465718796182</v>
      </c>
      <c r="AB61" s="17">
        <v>0.17890300590084801</v>
      </c>
      <c r="AC61" s="17">
        <v>0.257965159088478</v>
      </c>
      <c r="AD61" s="17">
        <v>0.17599651324483301</v>
      </c>
      <c r="AE61" s="17">
        <v>0.25964414371643002</v>
      </c>
      <c r="AF61" s="17"/>
      <c r="AG61" s="17">
        <v>0.170052522980531</v>
      </c>
      <c r="AH61" s="17">
        <v>0.17905162837241101</v>
      </c>
      <c r="AI61" s="17">
        <v>0.23008033648819101</v>
      </c>
      <c r="AJ61" s="17">
        <v>0.18367498673552099</v>
      </c>
      <c r="AK61" s="17">
        <v>0.25595383958786899</v>
      </c>
    </row>
    <row r="62" spans="2:37" x14ac:dyDescent="0.2">
      <c r="B62" t="s">
        <v>87</v>
      </c>
      <c r="C62" s="17">
        <v>0.179044842990814</v>
      </c>
      <c r="D62" s="17">
        <v>0.183883109597656</v>
      </c>
      <c r="E62" s="17">
        <v>0.17454266647723499</v>
      </c>
      <c r="F62" s="17"/>
      <c r="G62" s="17">
        <v>0.169944332817244</v>
      </c>
      <c r="H62" s="17">
        <v>0.18210908956175301</v>
      </c>
      <c r="I62" s="17">
        <v>0.14392616664507801</v>
      </c>
      <c r="J62" s="17">
        <v>0.18910526243893999</v>
      </c>
      <c r="K62" s="17">
        <v>0.20857356733576801</v>
      </c>
      <c r="L62" s="17">
        <v>0.18034282825681</v>
      </c>
      <c r="M62" s="17"/>
      <c r="N62" s="17">
        <v>0.14788538490891701</v>
      </c>
      <c r="O62" s="17">
        <v>0.21340642039845201</v>
      </c>
      <c r="P62" s="17">
        <v>0.19973830780304</v>
      </c>
      <c r="Q62" s="17">
        <v>0.197257901035226</v>
      </c>
      <c r="R62" s="17">
        <v>0.114328774834106</v>
      </c>
      <c r="S62" s="17">
        <v>0.18973236101100999</v>
      </c>
      <c r="T62" s="17">
        <v>0.209103947474063</v>
      </c>
      <c r="U62" s="17">
        <v>0.21678678080372599</v>
      </c>
      <c r="V62" s="17">
        <v>0.180300817201441</v>
      </c>
      <c r="W62" s="17">
        <v>0.18593310593538101</v>
      </c>
      <c r="X62" s="17">
        <v>7.8106102467690702E-2</v>
      </c>
      <c r="Y62" s="17">
        <v>0.17554573676743199</v>
      </c>
      <c r="Z62" s="17"/>
      <c r="AA62" s="17">
        <v>0.17359771026600501</v>
      </c>
      <c r="AB62" s="17">
        <v>0.18350026597723301</v>
      </c>
      <c r="AC62" s="17">
        <v>0.23891704924507201</v>
      </c>
      <c r="AD62" s="17">
        <v>0.144329041759124</v>
      </c>
      <c r="AE62" s="17">
        <v>0.20479118881103101</v>
      </c>
      <c r="AF62" s="17"/>
      <c r="AG62" s="17">
        <v>0.16284131844618199</v>
      </c>
      <c r="AH62" s="17">
        <v>0.21160507045582699</v>
      </c>
      <c r="AI62" s="17">
        <v>0.18188007967969899</v>
      </c>
      <c r="AJ62" s="17">
        <v>0.144104704979575</v>
      </c>
      <c r="AK62" s="17">
        <v>0.21908571765143001</v>
      </c>
    </row>
    <row r="63" spans="2:37" x14ac:dyDescent="0.2">
      <c r="B63" t="s">
        <v>57</v>
      </c>
      <c r="C63" s="17">
        <v>8.0492306316771206E-2</v>
      </c>
      <c r="D63" s="17">
        <v>7.4965333955515606E-2</v>
      </c>
      <c r="E63" s="17">
        <v>8.5635347653282595E-2</v>
      </c>
      <c r="F63" s="17"/>
      <c r="G63" s="17">
        <v>7.0083912849479998E-2</v>
      </c>
      <c r="H63" s="17">
        <v>4.1871197109066102E-2</v>
      </c>
      <c r="I63" s="17">
        <v>6.09440618583817E-2</v>
      </c>
      <c r="J63" s="17">
        <v>7.2177510851112694E-2</v>
      </c>
      <c r="K63" s="17">
        <v>0.10715028940724799</v>
      </c>
      <c r="L63" s="17">
        <v>0.12178450397078899</v>
      </c>
      <c r="M63" s="17"/>
      <c r="N63" s="17">
        <v>8.8844700053558406E-2</v>
      </c>
      <c r="O63" s="17">
        <v>7.5941697231888095E-2</v>
      </c>
      <c r="P63" s="17">
        <v>8.5592432763248599E-2</v>
      </c>
      <c r="Q63" s="17">
        <v>7.9678618859800501E-2</v>
      </c>
      <c r="R63" s="17">
        <v>0.10147191550312901</v>
      </c>
      <c r="S63" s="17">
        <v>8.8344317799796596E-2</v>
      </c>
      <c r="T63" s="17">
        <v>8.0085573984529299E-2</v>
      </c>
      <c r="U63" s="17">
        <v>0</v>
      </c>
      <c r="V63" s="17">
        <v>3.64218286385476E-2</v>
      </c>
      <c r="W63" s="17">
        <v>0.121594841914946</v>
      </c>
      <c r="X63" s="17">
        <v>0.10052410674904499</v>
      </c>
      <c r="Y63" s="17">
        <v>0.103492050260102</v>
      </c>
      <c r="Z63" s="17"/>
      <c r="AA63" s="17">
        <v>8.0051976989986895E-2</v>
      </c>
      <c r="AB63" s="17">
        <v>4.4736130505373797E-2</v>
      </c>
      <c r="AC63" s="17">
        <v>7.2456062772576005E-2</v>
      </c>
      <c r="AD63" s="17">
        <v>9.3581611912078894E-2</v>
      </c>
      <c r="AE63" s="17">
        <v>0.105103243732293</v>
      </c>
      <c r="AF63" s="17"/>
      <c r="AG63" s="17">
        <v>0.101512677142734</v>
      </c>
      <c r="AH63" s="17">
        <v>5.6265719453114503E-2</v>
      </c>
      <c r="AI63" s="17">
        <v>8.8752030778442806E-2</v>
      </c>
      <c r="AJ63" s="17">
        <v>8.5231600566043994E-2</v>
      </c>
      <c r="AK63" s="17">
        <v>7.7437417992968605E-2</v>
      </c>
    </row>
    <row r="64" spans="2:37" x14ac:dyDescent="0.2">
      <c r="B64" t="s">
        <v>88</v>
      </c>
      <c r="C64" s="17">
        <v>5.0835418352528701E-2</v>
      </c>
      <c r="D64" s="17">
        <v>3.8468813060278897E-2</v>
      </c>
      <c r="E64" s="17">
        <v>6.2342977655016597E-2</v>
      </c>
      <c r="F64" s="17"/>
      <c r="G64" s="17">
        <v>3.2727557420786098E-2</v>
      </c>
      <c r="H64" s="17">
        <v>1.4813543797232201E-2</v>
      </c>
      <c r="I64" s="17">
        <v>4.2265662190299001E-2</v>
      </c>
      <c r="J64" s="17">
        <v>4.1389012918300501E-2</v>
      </c>
      <c r="K64" s="17">
        <v>6.7319786787549601E-2</v>
      </c>
      <c r="L64" s="17">
        <v>9.3185246470922301E-2</v>
      </c>
      <c r="M64" s="17"/>
      <c r="N64" s="17">
        <v>6.4668828706727702E-2</v>
      </c>
      <c r="O64" s="17">
        <v>5.5075095775343301E-2</v>
      </c>
      <c r="P64" s="17">
        <v>5.28942028311662E-2</v>
      </c>
      <c r="Q64" s="17">
        <v>5.6299580461332897E-2</v>
      </c>
      <c r="R64" s="17">
        <v>6.9513593022248299E-2</v>
      </c>
      <c r="S64" s="17">
        <v>2.97152420097756E-2</v>
      </c>
      <c r="T64" s="17">
        <v>2.8313279503241699E-2</v>
      </c>
      <c r="U64" s="17">
        <v>3.3190952008807201E-2</v>
      </c>
      <c r="V64" s="17">
        <v>2.1322037592369E-2</v>
      </c>
      <c r="W64" s="17">
        <v>0.11398048760243699</v>
      </c>
      <c r="X64" s="17">
        <v>1.2156139964404599E-2</v>
      </c>
      <c r="Y64" s="17">
        <v>5.6408812392211599E-2</v>
      </c>
      <c r="Z64" s="17"/>
      <c r="AA64" s="17">
        <v>5.3767182026874798E-2</v>
      </c>
      <c r="AB64" s="17">
        <v>3.2883511465662998E-2</v>
      </c>
      <c r="AC64" s="17">
        <v>4.2148528045554197E-2</v>
      </c>
      <c r="AD64" s="17">
        <v>4.50294181572366E-2</v>
      </c>
      <c r="AE64" s="17">
        <v>3.0169430240217301E-2</v>
      </c>
      <c r="AF64" s="17"/>
      <c r="AG64" s="17">
        <v>6.8748915056565205E-2</v>
      </c>
      <c r="AH64" s="17">
        <v>3.3282628510419403E-2</v>
      </c>
      <c r="AI64" s="17">
        <v>3.3919979076506998E-2</v>
      </c>
      <c r="AJ64" s="17">
        <v>3.9918025174140302E-2</v>
      </c>
      <c r="AK64" s="17">
        <v>1.4182476961212101E-2</v>
      </c>
    </row>
    <row r="65" spans="2:37" x14ac:dyDescent="0.2">
      <c r="B65" t="s">
        <v>89</v>
      </c>
      <c r="C65" s="17">
        <v>1.24399985321292E-3</v>
      </c>
      <c r="D65" s="17">
        <v>0</v>
      </c>
      <c r="E65" s="17">
        <v>2.4015852814553399E-3</v>
      </c>
      <c r="F65" s="17"/>
      <c r="G65" s="17">
        <v>0</v>
      </c>
      <c r="H65" s="17">
        <v>0</v>
      </c>
      <c r="I65" s="17">
        <v>0</v>
      </c>
      <c r="J65" s="17">
        <v>3.2669424697516899E-3</v>
      </c>
      <c r="K65" s="17">
        <v>4.2790392132834396E-3</v>
      </c>
      <c r="L65" s="17">
        <v>0</v>
      </c>
      <c r="M65" s="17"/>
      <c r="N65" s="17">
        <v>0</v>
      </c>
      <c r="O65" s="17">
        <v>4.2146737559512299E-3</v>
      </c>
      <c r="P65" s="17">
        <v>0</v>
      </c>
      <c r="Q65" s="17">
        <v>0</v>
      </c>
      <c r="R65" s="17">
        <v>0</v>
      </c>
      <c r="S65" s="17">
        <v>0</v>
      </c>
      <c r="T65" s="17">
        <v>0</v>
      </c>
      <c r="U65" s="17">
        <v>0</v>
      </c>
      <c r="V65" s="17">
        <v>5.5846781698802002E-3</v>
      </c>
      <c r="W65" s="17">
        <v>0</v>
      </c>
      <c r="X65" s="17">
        <v>0</v>
      </c>
      <c r="Y65" s="17">
        <v>0</v>
      </c>
      <c r="Z65" s="17"/>
      <c r="AA65" s="17">
        <v>3.6277736967134898E-3</v>
      </c>
      <c r="AB65" s="17">
        <v>0</v>
      </c>
      <c r="AC65" s="17">
        <v>0</v>
      </c>
      <c r="AD65" s="17">
        <v>2.7593905255470599E-3</v>
      </c>
      <c r="AE65" s="17">
        <v>0</v>
      </c>
      <c r="AF65" s="17"/>
      <c r="AG65" s="17">
        <v>3.13220822844274E-3</v>
      </c>
      <c r="AH65" s="17">
        <v>1.8690320911621001E-3</v>
      </c>
      <c r="AI65" s="17">
        <v>0</v>
      </c>
      <c r="AJ65" s="17">
        <v>0</v>
      </c>
      <c r="AK65" s="17">
        <v>0</v>
      </c>
    </row>
    <row r="66" spans="2:37" x14ac:dyDescent="0.2">
      <c r="B66" t="s">
        <v>58</v>
      </c>
      <c r="C66" s="17">
        <v>7.0899873926196801E-4</v>
      </c>
      <c r="D66" s="17">
        <v>0</v>
      </c>
      <c r="E66" s="17">
        <v>1.3687468952542599E-3</v>
      </c>
      <c r="F66" s="17"/>
      <c r="G66" s="17">
        <v>0</v>
      </c>
      <c r="H66" s="17">
        <v>0</v>
      </c>
      <c r="I66" s="17">
        <v>0</v>
      </c>
      <c r="J66" s="17">
        <v>3.9246249246570296E-3</v>
      </c>
      <c r="K66" s="17">
        <v>0</v>
      </c>
      <c r="L66" s="17">
        <v>0</v>
      </c>
      <c r="M66" s="17"/>
      <c r="N66" s="17">
        <v>0</v>
      </c>
      <c r="O66" s="17">
        <v>0</v>
      </c>
      <c r="P66" s="17">
        <v>0</v>
      </c>
      <c r="Q66" s="17">
        <v>0</v>
      </c>
      <c r="R66" s="17">
        <v>0</v>
      </c>
      <c r="S66" s="17">
        <v>0</v>
      </c>
      <c r="T66" s="17">
        <v>0</v>
      </c>
      <c r="U66" s="17">
        <v>0</v>
      </c>
      <c r="V66" s="17">
        <v>0</v>
      </c>
      <c r="W66" s="17">
        <v>8.0068496212544107E-3</v>
      </c>
      <c r="X66" s="17">
        <v>0</v>
      </c>
      <c r="Y66" s="17">
        <v>0</v>
      </c>
      <c r="Z66" s="17"/>
      <c r="AA66" s="17">
        <v>0</v>
      </c>
      <c r="AB66" s="17">
        <v>0</v>
      </c>
      <c r="AC66" s="17">
        <v>0</v>
      </c>
      <c r="AD66" s="17">
        <v>0</v>
      </c>
      <c r="AE66" s="17">
        <v>0</v>
      </c>
      <c r="AF66" s="17"/>
      <c r="AG66" s="17">
        <v>0</v>
      </c>
      <c r="AH66" s="17">
        <v>0</v>
      </c>
      <c r="AI66" s="17">
        <v>0</v>
      </c>
      <c r="AJ66" s="17">
        <v>0</v>
      </c>
      <c r="AK66" s="17">
        <v>0</v>
      </c>
    </row>
    <row r="67" spans="2:37" x14ac:dyDescent="0.2">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row>
    <row r="68" spans="2:37" x14ac:dyDescent="0.2">
      <c r="B68" s="6" t="s">
        <v>100</v>
      </c>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row>
    <row r="69" spans="2:37" x14ac:dyDescent="0.2">
      <c r="B69" s="21" t="s">
        <v>96</v>
      </c>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row>
    <row r="70" spans="2:37" x14ac:dyDescent="0.2">
      <c r="B70" t="s">
        <v>85</v>
      </c>
      <c r="C70" s="17">
        <v>0.503925101305712</v>
      </c>
      <c r="D70" s="17">
        <v>0.46420596520757101</v>
      </c>
      <c r="E70" s="17">
        <v>0.54175476377513199</v>
      </c>
      <c r="F70" s="17"/>
      <c r="G70" s="17">
        <v>0.54509195271212296</v>
      </c>
      <c r="H70" s="17">
        <v>0.59437307171092801</v>
      </c>
      <c r="I70" s="17">
        <v>0.55471889687997</v>
      </c>
      <c r="J70" s="17">
        <v>0.529560992006196</v>
      </c>
      <c r="K70" s="17">
        <v>0.411982069573402</v>
      </c>
      <c r="L70" s="17">
        <v>0.32152764764862701</v>
      </c>
      <c r="M70" s="17"/>
      <c r="N70" s="17">
        <v>0.52409420994038403</v>
      </c>
      <c r="O70" s="17">
        <v>0.48490546166274001</v>
      </c>
      <c r="P70" s="17">
        <v>0.50489005252269903</v>
      </c>
      <c r="Q70" s="17">
        <v>0.42768950367466502</v>
      </c>
      <c r="R70" s="17">
        <v>0.54170770197410401</v>
      </c>
      <c r="S70" s="17">
        <v>0.49576578726382298</v>
      </c>
      <c r="T70" s="17">
        <v>0.45207159155017601</v>
      </c>
      <c r="U70" s="17">
        <v>0.59441396481629905</v>
      </c>
      <c r="V70" s="17">
        <v>0.52369754751229602</v>
      </c>
      <c r="W70" s="17">
        <v>0.46831713602671399</v>
      </c>
      <c r="X70" s="17">
        <v>0.56959249808423495</v>
      </c>
      <c r="Y70" s="17">
        <v>0.55743584378304101</v>
      </c>
      <c r="Z70" s="17"/>
      <c r="AA70" s="17">
        <v>0.495660789680126</v>
      </c>
      <c r="AB70" s="17">
        <v>0.50391745835402801</v>
      </c>
      <c r="AC70" s="17">
        <v>0.458897145587914</v>
      </c>
      <c r="AD70" s="17">
        <v>0.47123412361181</v>
      </c>
      <c r="AE70" s="17">
        <v>0.54694403544889003</v>
      </c>
      <c r="AF70" s="17"/>
      <c r="AG70" s="17">
        <v>0.44935283097429701</v>
      </c>
      <c r="AH70" s="17">
        <v>0.50612298298619196</v>
      </c>
      <c r="AI70" s="17">
        <v>0.43762157233132398</v>
      </c>
      <c r="AJ70" s="17">
        <v>0.52355818740869098</v>
      </c>
      <c r="AK70" s="17">
        <v>0.51478143568354895</v>
      </c>
    </row>
    <row r="71" spans="2:37" x14ac:dyDescent="0.2">
      <c r="B71" t="s">
        <v>86</v>
      </c>
      <c r="C71" s="17">
        <v>0.357148927919133</v>
      </c>
      <c r="D71" s="17">
        <v>0.406380171232057</v>
      </c>
      <c r="E71" s="17">
        <v>0.31025965739532702</v>
      </c>
      <c r="F71" s="17"/>
      <c r="G71" s="17">
        <v>0.357434697042531</v>
      </c>
      <c r="H71" s="17">
        <v>0.28964315701870103</v>
      </c>
      <c r="I71" s="17">
        <v>0.34302106483467698</v>
      </c>
      <c r="J71" s="17">
        <v>0.34503619970155802</v>
      </c>
      <c r="K71" s="17">
        <v>0.41618164174100197</v>
      </c>
      <c r="L71" s="17">
        <v>0.43054833946344701</v>
      </c>
      <c r="M71" s="17"/>
      <c r="N71" s="17">
        <v>0.36329463135901002</v>
      </c>
      <c r="O71" s="17">
        <v>0.375332591425943</v>
      </c>
      <c r="P71" s="17">
        <v>0.40278019176198299</v>
      </c>
      <c r="Q71" s="17">
        <v>0.375251092138703</v>
      </c>
      <c r="R71" s="17">
        <v>0.33568099260253698</v>
      </c>
      <c r="S71" s="17">
        <v>0.33809505743095603</v>
      </c>
      <c r="T71" s="17">
        <v>0.37167587992206902</v>
      </c>
      <c r="U71" s="17">
        <v>0.24814809361168499</v>
      </c>
      <c r="V71" s="17">
        <v>0.381009348919362</v>
      </c>
      <c r="W71" s="17">
        <v>0.32450906267743801</v>
      </c>
      <c r="X71" s="17">
        <v>0.38797078494952902</v>
      </c>
      <c r="Y71" s="17">
        <v>0.26490460626380002</v>
      </c>
      <c r="Z71" s="17"/>
      <c r="AA71" s="17">
        <v>0.34189632824364202</v>
      </c>
      <c r="AB71" s="17">
        <v>0.34051434126430202</v>
      </c>
      <c r="AC71" s="17">
        <v>0.38564579806898602</v>
      </c>
      <c r="AD71" s="17">
        <v>0.42729994570568502</v>
      </c>
      <c r="AE71" s="17">
        <v>0.36048823143620101</v>
      </c>
      <c r="AF71" s="17"/>
      <c r="AG71" s="17">
        <v>0.356086809565549</v>
      </c>
      <c r="AH71" s="17">
        <v>0.35772375056314298</v>
      </c>
      <c r="AI71" s="17">
        <v>0.38535980142793902</v>
      </c>
      <c r="AJ71" s="17">
        <v>0.390244203636884</v>
      </c>
      <c r="AK71" s="17">
        <v>0.38959119201668901</v>
      </c>
    </row>
    <row r="72" spans="2:37" x14ac:dyDescent="0.2">
      <c r="B72" t="s">
        <v>55</v>
      </c>
      <c r="C72" s="17">
        <v>7.7862426229743598E-2</v>
      </c>
      <c r="D72" s="17">
        <v>7.6649198717845493E-2</v>
      </c>
      <c r="E72" s="17">
        <v>7.9017939460452394E-2</v>
      </c>
      <c r="F72" s="17"/>
      <c r="G72" s="17">
        <v>5.5954565700981902E-2</v>
      </c>
      <c r="H72" s="17">
        <v>5.4731357197103002E-2</v>
      </c>
      <c r="I72" s="17">
        <v>7.4834556303116306E-2</v>
      </c>
      <c r="J72" s="17">
        <v>6.6230439887398698E-2</v>
      </c>
      <c r="K72" s="17">
        <v>0.10094634325172699</v>
      </c>
      <c r="L72" s="17">
        <v>0.128240285475751</v>
      </c>
      <c r="M72" s="17"/>
      <c r="N72" s="17">
        <v>4.4316251239675301E-2</v>
      </c>
      <c r="O72" s="17">
        <v>6.6649160465920607E-2</v>
      </c>
      <c r="P72" s="17">
        <v>3.0527649133129098E-2</v>
      </c>
      <c r="Q72" s="17">
        <v>0.14098742656175101</v>
      </c>
      <c r="R72" s="17">
        <v>6.2722566808719807E-2</v>
      </c>
      <c r="S72" s="17">
        <v>9.8552871349563503E-2</v>
      </c>
      <c r="T72" s="17">
        <v>0.119792582931148</v>
      </c>
      <c r="U72" s="17">
        <v>7.7971019213864304E-2</v>
      </c>
      <c r="V72" s="17">
        <v>5.5891995431920603E-2</v>
      </c>
      <c r="W72" s="17">
        <v>0.12592667444414199</v>
      </c>
      <c r="X72" s="17">
        <v>3.1387407576195202E-2</v>
      </c>
      <c r="Y72" s="17">
        <v>0.107777832422336</v>
      </c>
      <c r="Z72" s="17"/>
      <c r="AA72" s="17">
        <v>0.110885341293011</v>
      </c>
      <c r="AB72" s="17">
        <v>8.0213838968340195E-2</v>
      </c>
      <c r="AC72" s="17">
        <v>8.8801072778471393E-2</v>
      </c>
      <c r="AD72" s="17">
        <v>4.6566709016421598E-2</v>
      </c>
      <c r="AE72" s="17">
        <v>4.1499833774407302E-2</v>
      </c>
      <c r="AF72" s="17"/>
      <c r="AG72" s="17">
        <v>0.12698299354402101</v>
      </c>
      <c r="AH72" s="17">
        <v>6.3838668987896197E-2</v>
      </c>
      <c r="AI72" s="17">
        <v>0.12920450897122901</v>
      </c>
      <c r="AJ72" s="17">
        <v>4.4946262108554902E-2</v>
      </c>
      <c r="AK72" s="17">
        <v>2.73334649394825E-2</v>
      </c>
    </row>
    <row r="73" spans="2:37" x14ac:dyDescent="0.2">
      <c r="B73" t="s">
        <v>87</v>
      </c>
      <c r="C73" s="17">
        <v>4.6661112288357801E-2</v>
      </c>
      <c r="D73" s="17">
        <v>4.0296595207434303E-2</v>
      </c>
      <c r="E73" s="17">
        <v>5.2722863791645098E-2</v>
      </c>
      <c r="F73" s="17"/>
      <c r="G73" s="17">
        <v>2.81591738644663E-2</v>
      </c>
      <c r="H73" s="17">
        <v>4.6372963489060601E-2</v>
      </c>
      <c r="I73" s="17">
        <v>2.3209597212074998E-2</v>
      </c>
      <c r="J73" s="17">
        <v>4.4685792065416299E-2</v>
      </c>
      <c r="K73" s="17">
        <v>5.5587879237917401E-2</v>
      </c>
      <c r="L73" s="17">
        <v>9.1766835999229607E-2</v>
      </c>
      <c r="M73" s="17"/>
      <c r="N73" s="17">
        <v>5.2047290643308902E-2</v>
      </c>
      <c r="O73" s="17">
        <v>5.6751848049146701E-2</v>
      </c>
      <c r="P73" s="17">
        <v>4.2912078029650302E-2</v>
      </c>
      <c r="Q73" s="17">
        <v>4.91270582998121E-2</v>
      </c>
      <c r="R73" s="17">
        <v>4.0459774591630103E-2</v>
      </c>
      <c r="S73" s="17">
        <v>4.3648603361832898E-2</v>
      </c>
      <c r="T73" s="17">
        <v>5.6459945596608101E-2</v>
      </c>
      <c r="U73" s="17">
        <v>6.5043464331181203E-2</v>
      </c>
      <c r="V73" s="17">
        <v>2.67024683550094E-2</v>
      </c>
      <c r="W73" s="17">
        <v>7.0165884332318407E-2</v>
      </c>
      <c r="X73" s="17">
        <v>1.1049309390041199E-2</v>
      </c>
      <c r="Y73" s="17">
        <v>2.8555684523802E-2</v>
      </c>
      <c r="Z73" s="17"/>
      <c r="AA73" s="17">
        <v>4.2684985599204903E-2</v>
      </c>
      <c r="AB73" s="17">
        <v>6.0219425140629099E-2</v>
      </c>
      <c r="AC73" s="17">
        <v>5.4606879373514397E-2</v>
      </c>
      <c r="AD73" s="17">
        <v>3.5779717686517998E-2</v>
      </c>
      <c r="AE73" s="17">
        <v>4.0267899097667301E-2</v>
      </c>
      <c r="AF73" s="17"/>
      <c r="AG73" s="17">
        <v>4.9177616859425399E-2</v>
      </c>
      <c r="AH73" s="17">
        <v>5.79165040425123E-2</v>
      </c>
      <c r="AI73" s="17">
        <v>4.1705951603751297E-2</v>
      </c>
      <c r="AJ73" s="17">
        <v>3.3813714307583301E-2</v>
      </c>
      <c r="AK73" s="17">
        <v>6.8293907360278794E-2</v>
      </c>
    </row>
    <row r="74" spans="2:37" x14ac:dyDescent="0.2">
      <c r="B74" t="s">
        <v>57</v>
      </c>
      <c r="C74" s="17">
        <v>8.8380790070765308E-3</v>
      </c>
      <c r="D74" s="17">
        <v>8.7126130490487504E-3</v>
      </c>
      <c r="E74" s="17">
        <v>8.9575764410556001E-3</v>
      </c>
      <c r="F74" s="17"/>
      <c r="G74" s="17">
        <v>1.33596106798972E-2</v>
      </c>
      <c r="H74" s="17">
        <v>1.4879450584206901E-2</v>
      </c>
      <c r="I74" s="17">
        <v>0</v>
      </c>
      <c r="J74" s="17">
        <v>3.0844971891688402E-3</v>
      </c>
      <c r="K74" s="17">
        <v>0</v>
      </c>
      <c r="L74" s="17">
        <v>2.3297942151628202E-2</v>
      </c>
      <c r="M74" s="17"/>
      <c r="N74" s="17">
        <v>1.1621554314154899E-2</v>
      </c>
      <c r="O74" s="17">
        <v>1.1896745162750799E-2</v>
      </c>
      <c r="P74" s="17">
        <v>0</v>
      </c>
      <c r="Q74" s="17">
        <v>0</v>
      </c>
      <c r="R74" s="17">
        <v>1.9428964023009299E-2</v>
      </c>
      <c r="S74" s="17">
        <v>1.6756058070916902E-2</v>
      </c>
      <c r="T74" s="17">
        <v>0</v>
      </c>
      <c r="U74" s="17">
        <v>1.4423458026970299E-2</v>
      </c>
      <c r="V74" s="17">
        <v>1.2698639781411499E-2</v>
      </c>
      <c r="W74" s="17">
        <v>0</v>
      </c>
      <c r="X74" s="17">
        <v>0</v>
      </c>
      <c r="Y74" s="17">
        <v>2.1532574443144301E-2</v>
      </c>
      <c r="Z74" s="17"/>
      <c r="AA74" s="17">
        <v>4.4517187887027701E-3</v>
      </c>
      <c r="AB74" s="17">
        <v>8.3079533236366503E-3</v>
      </c>
      <c r="AC74" s="17">
        <v>6.6681303526577498E-3</v>
      </c>
      <c r="AD74" s="17">
        <v>1.39358134496328E-2</v>
      </c>
      <c r="AE74" s="17">
        <v>1.0800000242835599E-2</v>
      </c>
      <c r="AF74" s="17"/>
      <c r="AG74" s="17">
        <v>7.5466309843482404E-3</v>
      </c>
      <c r="AH74" s="17">
        <v>9.8395608307056195E-3</v>
      </c>
      <c r="AI74" s="17">
        <v>0</v>
      </c>
      <c r="AJ74" s="17">
        <v>7.4376325382868296E-3</v>
      </c>
      <c r="AK74" s="17">
        <v>0</v>
      </c>
    </row>
    <row r="75" spans="2:37" x14ac:dyDescent="0.2">
      <c r="B75" t="s">
        <v>88</v>
      </c>
      <c r="C75" s="17">
        <v>4.8792365243799799E-3</v>
      </c>
      <c r="D75" s="17">
        <v>2.3510036916675899E-3</v>
      </c>
      <c r="E75" s="17">
        <v>7.2871991363886602E-3</v>
      </c>
      <c r="F75" s="17"/>
      <c r="G75" s="17">
        <v>0</v>
      </c>
      <c r="H75" s="17">
        <v>0</v>
      </c>
      <c r="I75" s="17">
        <v>4.2158847701604003E-3</v>
      </c>
      <c r="J75" s="17">
        <v>1.14020791502624E-2</v>
      </c>
      <c r="K75" s="17">
        <v>1.53020661959511E-2</v>
      </c>
      <c r="L75" s="17">
        <v>0</v>
      </c>
      <c r="M75" s="17"/>
      <c r="N75" s="17">
        <v>4.6260625034671597E-3</v>
      </c>
      <c r="O75" s="17">
        <v>4.4641932334981097E-3</v>
      </c>
      <c r="P75" s="17">
        <v>1.8890028552537502E-2</v>
      </c>
      <c r="Q75" s="17">
        <v>6.9449193250687999E-3</v>
      </c>
      <c r="R75" s="17">
        <v>0</v>
      </c>
      <c r="S75" s="17">
        <v>7.18162252290825E-3</v>
      </c>
      <c r="T75" s="17">
        <v>0</v>
      </c>
      <c r="U75" s="17">
        <v>0</v>
      </c>
      <c r="V75" s="17">
        <v>0</v>
      </c>
      <c r="W75" s="17">
        <v>1.1081242519387399E-2</v>
      </c>
      <c r="X75" s="17">
        <v>0</v>
      </c>
      <c r="Y75" s="17">
        <v>0</v>
      </c>
      <c r="Z75" s="17"/>
      <c r="AA75" s="17">
        <v>4.4208363953123896E-3</v>
      </c>
      <c r="AB75" s="17">
        <v>6.8269829490632001E-3</v>
      </c>
      <c r="AC75" s="17">
        <v>5.3809738384557101E-3</v>
      </c>
      <c r="AD75" s="17">
        <v>5.1836905299321402E-3</v>
      </c>
      <c r="AE75" s="17">
        <v>0</v>
      </c>
      <c r="AF75" s="17"/>
      <c r="AG75" s="17">
        <v>1.0853118072359801E-2</v>
      </c>
      <c r="AH75" s="17">
        <v>4.55853258955073E-3</v>
      </c>
      <c r="AI75" s="17">
        <v>6.1081656657559101E-3</v>
      </c>
      <c r="AJ75" s="17">
        <v>0</v>
      </c>
      <c r="AK75" s="17">
        <v>0</v>
      </c>
    </row>
    <row r="76" spans="2:37" x14ac:dyDescent="0.2">
      <c r="B76" t="s">
        <v>89</v>
      </c>
      <c r="C76" s="17">
        <v>0</v>
      </c>
      <c r="D76" s="17">
        <v>0</v>
      </c>
      <c r="E76" s="17">
        <v>0</v>
      </c>
      <c r="F76" s="17"/>
      <c r="G76" s="17">
        <v>0</v>
      </c>
      <c r="H76" s="17">
        <v>0</v>
      </c>
      <c r="I76" s="17">
        <v>0</v>
      </c>
      <c r="J76" s="17">
        <v>0</v>
      </c>
      <c r="K76" s="17">
        <v>0</v>
      </c>
      <c r="L76" s="17">
        <v>0</v>
      </c>
      <c r="M76" s="17"/>
      <c r="N76" s="17">
        <v>0</v>
      </c>
      <c r="O76" s="17">
        <v>0</v>
      </c>
      <c r="P76" s="17">
        <v>0</v>
      </c>
      <c r="Q76" s="17">
        <v>0</v>
      </c>
      <c r="R76" s="17">
        <v>0</v>
      </c>
      <c r="S76" s="17">
        <v>0</v>
      </c>
      <c r="T76" s="17">
        <v>0</v>
      </c>
      <c r="U76" s="17">
        <v>0</v>
      </c>
      <c r="V76" s="17">
        <v>0</v>
      </c>
      <c r="W76" s="17">
        <v>0</v>
      </c>
      <c r="X76" s="17">
        <v>0</v>
      </c>
      <c r="Y76" s="17">
        <v>0</v>
      </c>
      <c r="Z76" s="17"/>
      <c r="AA76" s="17">
        <v>0</v>
      </c>
      <c r="AB76" s="17">
        <v>0</v>
      </c>
      <c r="AC76" s="17">
        <v>0</v>
      </c>
      <c r="AD76" s="17">
        <v>0</v>
      </c>
      <c r="AE76" s="17">
        <v>0</v>
      </c>
      <c r="AF76" s="17"/>
      <c r="AG76" s="17">
        <v>0</v>
      </c>
      <c r="AH76" s="17">
        <v>0</v>
      </c>
      <c r="AI76" s="17">
        <v>0</v>
      </c>
      <c r="AJ76" s="17">
        <v>0</v>
      </c>
      <c r="AK76" s="17">
        <v>0</v>
      </c>
    </row>
    <row r="77" spans="2:37" x14ac:dyDescent="0.2">
      <c r="B77" t="s">
        <v>58</v>
      </c>
      <c r="C77" s="17">
        <v>6.8511672559606505E-4</v>
      </c>
      <c r="D77" s="17">
        <v>1.4044528943779699E-3</v>
      </c>
      <c r="E77" s="17">
        <v>0</v>
      </c>
      <c r="F77" s="17"/>
      <c r="G77" s="17">
        <v>0</v>
      </c>
      <c r="H77" s="17">
        <v>0</v>
      </c>
      <c r="I77" s="17">
        <v>0</v>
      </c>
      <c r="J77" s="17">
        <v>0</v>
      </c>
      <c r="K77" s="17">
        <v>0</v>
      </c>
      <c r="L77" s="17">
        <v>4.6189492613177303E-3</v>
      </c>
      <c r="M77" s="17"/>
      <c r="N77" s="17">
        <v>0</v>
      </c>
      <c r="O77" s="17">
        <v>0</v>
      </c>
      <c r="P77" s="17">
        <v>0</v>
      </c>
      <c r="Q77" s="17">
        <v>0</v>
      </c>
      <c r="R77" s="17">
        <v>0</v>
      </c>
      <c r="S77" s="17">
        <v>0</v>
      </c>
      <c r="T77" s="17">
        <v>0</v>
      </c>
      <c r="U77" s="17">
        <v>0</v>
      </c>
      <c r="V77" s="17">
        <v>0</v>
      </c>
      <c r="W77" s="17">
        <v>0</v>
      </c>
      <c r="X77" s="17">
        <v>0</v>
      </c>
      <c r="Y77" s="17">
        <v>1.9793458563877101E-2</v>
      </c>
      <c r="Z77" s="17"/>
      <c r="AA77" s="17">
        <v>0</v>
      </c>
      <c r="AB77" s="17">
        <v>0</v>
      </c>
      <c r="AC77" s="17">
        <v>0</v>
      </c>
      <c r="AD77" s="17">
        <v>0</v>
      </c>
      <c r="AE77" s="17">
        <v>0</v>
      </c>
      <c r="AF77" s="17"/>
      <c r="AG77" s="17">
        <v>0</v>
      </c>
      <c r="AH77" s="17">
        <v>0</v>
      </c>
      <c r="AI77" s="17">
        <v>0</v>
      </c>
      <c r="AJ77" s="17">
        <v>0</v>
      </c>
      <c r="AK77" s="17">
        <v>0</v>
      </c>
    </row>
    <row r="78" spans="2:37" x14ac:dyDescent="0.2">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row>
    <row r="79" spans="2:37" x14ac:dyDescent="0.2">
      <c r="B79" s="6" t="s">
        <v>101</v>
      </c>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row>
    <row r="80" spans="2:37" x14ac:dyDescent="0.2">
      <c r="B80" s="21" t="s">
        <v>96</v>
      </c>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row>
    <row r="81" spans="2:37" x14ac:dyDescent="0.2">
      <c r="B81" t="s">
        <v>85</v>
      </c>
      <c r="C81" s="17">
        <v>0.29369735713258899</v>
      </c>
      <c r="D81" s="17">
        <v>0.33086673251158899</v>
      </c>
      <c r="E81" s="17">
        <v>0.237208957826784</v>
      </c>
      <c r="F81" s="17"/>
      <c r="G81" s="17">
        <v>0.20373290219349999</v>
      </c>
      <c r="H81" s="17">
        <v>0.33167631279441601</v>
      </c>
      <c r="I81" s="17">
        <v>0.30515811241717</v>
      </c>
      <c r="J81" s="17">
        <v>0.24340279789457001</v>
      </c>
      <c r="K81" s="17">
        <v>0.46916009045572798</v>
      </c>
      <c r="L81" s="17">
        <v>0.256876535279981</v>
      </c>
      <c r="M81" s="17"/>
      <c r="N81" s="17">
        <v>0.26843314643117899</v>
      </c>
      <c r="O81" s="17">
        <v>0.31634526220937098</v>
      </c>
      <c r="P81" s="17">
        <v>0.40299957347308202</v>
      </c>
      <c r="Q81" s="17">
        <v>0.29557567300452903</v>
      </c>
      <c r="R81" s="17">
        <v>0.11353861254874301</v>
      </c>
      <c r="S81" s="17">
        <v>0.27887419187278301</v>
      </c>
      <c r="T81" s="17">
        <v>0.26896987553959001</v>
      </c>
      <c r="U81" s="17">
        <v>0.173771685537843</v>
      </c>
      <c r="V81" s="17">
        <v>0.282555869517781</v>
      </c>
      <c r="W81" s="17">
        <v>0.36376658048157501</v>
      </c>
      <c r="X81" s="17">
        <v>0.52610703239384105</v>
      </c>
      <c r="Y81" s="17">
        <v>0.42377986212143098</v>
      </c>
      <c r="Z81" s="17"/>
      <c r="AA81" s="17">
        <v>0.26883031142713698</v>
      </c>
      <c r="AB81" s="17">
        <v>0.296996755260308</v>
      </c>
      <c r="AC81" s="17">
        <v>0.43106384818517202</v>
      </c>
      <c r="AD81" s="17">
        <v>0.28216555052130399</v>
      </c>
      <c r="AE81" s="17">
        <v>0.19683420928108</v>
      </c>
      <c r="AF81" s="17"/>
      <c r="AG81" s="17">
        <v>0.25368528739909801</v>
      </c>
      <c r="AH81" s="17">
        <v>0.29996692087496901</v>
      </c>
      <c r="AI81" s="17">
        <v>0.33208838045435402</v>
      </c>
      <c r="AJ81" s="17">
        <v>0.28485457708763501</v>
      </c>
      <c r="AK81" s="17">
        <v>0.19205060300077401</v>
      </c>
    </row>
    <row r="82" spans="2:37" x14ac:dyDescent="0.2">
      <c r="B82" t="s">
        <v>86</v>
      </c>
      <c r="C82" s="17">
        <v>0.34140472977896502</v>
      </c>
      <c r="D82" s="17">
        <v>0.36496470194082098</v>
      </c>
      <c r="E82" s="17">
        <v>0.30559930928044099</v>
      </c>
      <c r="F82" s="17"/>
      <c r="G82" s="17">
        <v>0.39175479468336299</v>
      </c>
      <c r="H82" s="17">
        <v>0.39476742950020799</v>
      </c>
      <c r="I82" s="17">
        <v>0.24485887321299901</v>
      </c>
      <c r="J82" s="17">
        <v>0.21655109197845299</v>
      </c>
      <c r="K82" s="17">
        <v>0.31472366543069902</v>
      </c>
      <c r="L82" s="17">
        <v>0.412080312025705</v>
      </c>
      <c r="M82" s="17"/>
      <c r="N82" s="17">
        <v>0.340618372644512</v>
      </c>
      <c r="O82" s="17">
        <v>0.34056041636088702</v>
      </c>
      <c r="P82" s="17">
        <v>0.19972616031149501</v>
      </c>
      <c r="Q82" s="17">
        <v>0.36810390432831402</v>
      </c>
      <c r="R82" s="17">
        <v>0.262586963092448</v>
      </c>
      <c r="S82" s="17">
        <v>0.42355171988025903</v>
      </c>
      <c r="T82" s="17">
        <v>0.47606692497689101</v>
      </c>
      <c r="U82" s="17">
        <v>0.35672864753671901</v>
      </c>
      <c r="V82" s="17">
        <v>0.32024260788416398</v>
      </c>
      <c r="W82" s="17">
        <v>0.34402053928966198</v>
      </c>
      <c r="X82" s="17">
        <v>0.19974451474503699</v>
      </c>
      <c r="Y82" s="17">
        <v>0.57622013787856896</v>
      </c>
      <c r="Z82" s="17"/>
      <c r="AA82" s="17">
        <v>0.41497031740752999</v>
      </c>
      <c r="AB82" s="17">
        <v>0.357133886564933</v>
      </c>
      <c r="AC82" s="17">
        <v>0.15158504083175101</v>
      </c>
      <c r="AD82" s="17">
        <v>0.29922274901034601</v>
      </c>
      <c r="AE82" s="17">
        <v>0.45862016584401399</v>
      </c>
      <c r="AF82" s="17"/>
      <c r="AG82" s="17">
        <v>0.387424441081552</v>
      </c>
      <c r="AH82" s="17">
        <v>0.301269208248715</v>
      </c>
      <c r="AI82" s="17">
        <v>0.34996940508631003</v>
      </c>
      <c r="AJ82" s="17">
        <v>0.430877868904054</v>
      </c>
      <c r="AK82" s="17">
        <v>0.64530633116733804</v>
      </c>
    </row>
    <row r="83" spans="2:37" x14ac:dyDescent="0.2">
      <c r="B83" t="s">
        <v>55</v>
      </c>
      <c r="C83" s="17">
        <v>0.171827372060363</v>
      </c>
      <c r="D83" s="17">
        <v>0.16559281664411399</v>
      </c>
      <c r="E83" s="17">
        <v>0.18130237809036001</v>
      </c>
      <c r="F83" s="17"/>
      <c r="G83" s="17">
        <v>0.24121637598864201</v>
      </c>
      <c r="H83" s="17">
        <v>0.12515474552455499</v>
      </c>
      <c r="I83" s="17">
        <v>0.21827965661392301</v>
      </c>
      <c r="J83" s="17">
        <v>0.193284128427752</v>
      </c>
      <c r="K83" s="17">
        <v>0</v>
      </c>
      <c r="L83" s="17">
        <v>0.14038803629424801</v>
      </c>
      <c r="M83" s="17"/>
      <c r="N83" s="17">
        <v>0.15682344139964799</v>
      </c>
      <c r="O83" s="17">
        <v>0.21763014690547799</v>
      </c>
      <c r="P83" s="17">
        <v>0.26639290852222602</v>
      </c>
      <c r="Q83" s="17">
        <v>0.180562695443963</v>
      </c>
      <c r="R83" s="17">
        <v>0.36160089920177602</v>
      </c>
      <c r="S83" s="17">
        <v>0.221295870072654</v>
      </c>
      <c r="T83" s="17">
        <v>7.7928550203199901E-2</v>
      </c>
      <c r="U83" s="17">
        <v>0.22626521664851801</v>
      </c>
      <c r="V83" s="17">
        <v>9.9416455279331406E-2</v>
      </c>
      <c r="W83" s="17">
        <v>9.0927689223776503E-2</v>
      </c>
      <c r="X83" s="17">
        <v>0.184951745750982</v>
      </c>
      <c r="Y83" s="17">
        <v>0</v>
      </c>
      <c r="Z83" s="17"/>
      <c r="AA83" s="17">
        <v>0.16258023186807</v>
      </c>
      <c r="AB83" s="17">
        <v>0.155313090330436</v>
      </c>
      <c r="AC83" s="17">
        <v>0.154984537106509</v>
      </c>
      <c r="AD83" s="17">
        <v>0.238017927683701</v>
      </c>
      <c r="AE83" s="17">
        <v>0.17330540525905799</v>
      </c>
      <c r="AF83" s="17"/>
      <c r="AG83" s="17">
        <v>0.22713263857051399</v>
      </c>
      <c r="AH83" s="17">
        <v>0.15232585969103801</v>
      </c>
      <c r="AI83" s="17">
        <v>0.18384699701023299</v>
      </c>
      <c r="AJ83" s="17">
        <v>0.18038864368723501</v>
      </c>
      <c r="AK83" s="17">
        <v>9.2272286465575198E-2</v>
      </c>
    </row>
    <row r="84" spans="2:37" x14ac:dyDescent="0.2">
      <c r="B84" t="s">
        <v>87</v>
      </c>
      <c r="C84" s="17">
        <v>0.102469158546474</v>
      </c>
      <c r="D84" s="17">
        <v>6.7339208810334394E-2</v>
      </c>
      <c r="E84" s="17">
        <v>0.15585812750421099</v>
      </c>
      <c r="F84" s="17"/>
      <c r="G84" s="17">
        <v>0.12068218392984301</v>
      </c>
      <c r="H84" s="17">
        <v>5.8940260624512998E-2</v>
      </c>
      <c r="I84" s="17">
        <v>0.14172159728333</v>
      </c>
      <c r="J84" s="17">
        <v>0.147835650706266</v>
      </c>
      <c r="K84" s="17">
        <v>0.216116244113573</v>
      </c>
      <c r="L84" s="17">
        <v>0</v>
      </c>
      <c r="M84" s="17"/>
      <c r="N84" s="17">
        <v>0.15195070214297099</v>
      </c>
      <c r="O84" s="17">
        <v>0</v>
      </c>
      <c r="P84" s="17">
        <v>0</v>
      </c>
      <c r="Q84" s="17">
        <v>5.9548000590578902E-2</v>
      </c>
      <c r="R84" s="17">
        <v>0.15205960141159999</v>
      </c>
      <c r="S84" s="17">
        <v>7.6278218174303705E-2</v>
      </c>
      <c r="T84" s="17">
        <v>0.116851763838099</v>
      </c>
      <c r="U84" s="17">
        <v>0.157967973299251</v>
      </c>
      <c r="V84" s="17">
        <v>0.20609135902032899</v>
      </c>
      <c r="W84" s="17">
        <v>0</v>
      </c>
      <c r="X84" s="17">
        <v>0</v>
      </c>
      <c r="Y84" s="17">
        <v>0</v>
      </c>
      <c r="Z84" s="17"/>
      <c r="AA84" s="17">
        <v>6.0294002826027399E-2</v>
      </c>
      <c r="AB84" s="17">
        <v>0.148452934924553</v>
      </c>
      <c r="AC84" s="17">
        <v>0.17245437050763299</v>
      </c>
      <c r="AD84" s="17">
        <v>5.7437645584326E-2</v>
      </c>
      <c r="AE84" s="17">
        <v>5.0272631040044903E-2</v>
      </c>
      <c r="AF84" s="17"/>
      <c r="AG84" s="17">
        <v>9.6061847711486001E-2</v>
      </c>
      <c r="AH84" s="17">
        <v>0.138855442161642</v>
      </c>
      <c r="AI84" s="17">
        <v>0.13409521744910399</v>
      </c>
      <c r="AJ84" s="17">
        <v>3.19052340503823E-2</v>
      </c>
      <c r="AK84" s="17">
        <v>7.0370779366313002E-2</v>
      </c>
    </row>
    <row r="85" spans="2:37" x14ac:dyDescent="0.2">
      <c r="B85" t="s">
        <v>57</v>
      </c>
      <c r="C85" s="17">
        <v>2.3338313300110599E-2</v>
      </c>
      <c r="D85" s="17">
        <v>8.4614267239429206E-3</v>
      </c>
      <c r="E85" s="17">
        <v>4.59475581629262E-2</v>
      </c>
      <c r="F85" s="17"/>
      <c r="G85" s="17">
        <v>0</v>
      </c>
      <c r="H85" s="17">
        <v>4.7344807224939098E-2</v>
      </c>
      <c r="I85" s="17">
        <v>2.2293393018844601E-2</v>
      </c>
      <c r="J85" s="17">
        <v>0</v>
      </c>
      <c r="K85" s="17">
        <v>0</v>
      </c>
      <c r="L85" s="17">
        <v>0</v>
      </c>
      <c r="M85" s="17"/>
      <c r="N85" s="17">
        <v>4.1927883397274303E-2</v>
      </c>
      <c r="O85" s="17">
        <v>0</v>
      </c>
      <c r="P85" s="17">
        <v>0.130881357693197</v>
      </c>
      <c r="Q85" s="17">
        <v>0</v>
      </c>
      <c r="R85" s="17">
        <v>0</v>
      </c>
      <c r="S85" s="17">
        <v>0</v>
      </c>
      <c r="T85" s="17">
        <v>0</v>
      </c>
      <c r="U85" s="17">
        <v>0</v>
      </c>
      <c r="V85" s="17">
        <v>2.9696610285206201E-2</v>
      </c>
      <c r="W85" s="17">
        <v>0</v>
      </c>
      <c r="X85" s="17">
        <v>0</v>
      </c>
      <c r="Y85" s="17">
        <v>0</v>
      </c>
      <c r="Z85" s="17"/>
      <c r="AA85" s="17">
        <v>0</v>
      </c>
      <c r="AB85" s="17">
        <v>0</v>
      </c>
      <c r="AC85" s="17">
        <v>4.8735557263311802E-2</v>
      </c>
      <c r="AD85" s="17">
        <v>2.0420909894093901E-2</v>
      </c>
      <c r="AE85" s="17">
        <v>0.120967588575803</v>
      </c>
      <c r="AF85" s="17"/>
      <c r="AG85" s="17">
        <v>0</v>
      </c>
      <c r="AH85" s="17">
        <v>1.96893982348205E-2</v>
      </c>
      <c r="AI85" s="17">
        <v>0</v>
      </c>
      <c r="AJ85" s="17">
        <v>7.1973676270693898E-2</v>
      </c>
      <c r="AK85" s="17">
        <v>0</v>
      </c>
    </row>
    <row r="86" spans="2:37" x14ac:dyDescent="0.2">
      <c r="B86" t="s">
        <v>88</v>
      </c>
      <c r="C86" s="17">
        <v>2.0696354151040201E-2</v>
      </c>
      <c r="D86" s="17">
        <v>1.4857157784987999E-2</v>
      </c>
      <c r="E86" s="17">
        <v>2.9570510700276099E-2</v>
      </c>
      <c r="F86" s="17"/>
      <c r="G86" s="17">
        <v>0</v>
      </c>
      <c r="H86" s="17">
        <v>1.14871339259146E-2</v>
      </c>
      <c r="I86" s="17">
        <v>4.9805605687041302E-2</v>
      </c>
      <c r="J86" s="17">
        <v>5.4908455481334398E-2</v>
      </c>
      <c r="K86" s="17">
        <v>0</v>
      </c>
      <c r="L86" s="17">
        <v>0</v>
      </c>
      <c r="M86" s="17"/>
      <c r="N86" s="17">
        <v>1.8952630259811601E-2</v>
      </c>
      <c r="O86" s="17">
        <v>0</v>
      </c>
      <c r="P86" s="17">
        <v>0</v>
      </c>
      <c r="Q86" s="17">
        <v>0</v>
      </c>
      <c r="R86" s="17">
        <v>0.110213923745434</v>
      </c>
      <c r="S86" s="17">
        <v>0</v>
      </c>
      <c r="T86" s="17">
        <v>0</v>
      </c>
      <c r="U86" s="17">
        <v>0</v>
      </c>
      <c r="V86" s="17">
        <v>6.1997098013187903E-2</v>
      </c>
      <c r="W86" s="17">
        <v>0</v>
      </c>
      <c r="X86" s="17">
        <v>0</v>
      </c>
      <c r="Y86" s="17">
        <v>0</v>
      </c>
      <c r="Z86" s="17"/>
      <c r="AA86" s="17">
        <v>0</v>
      </c>
      <c r="AB86" s="17">
        <v>1.23714369039561E-2</v>
      </c>
      <c r="AC86" s="17">
        <v>0</v>
      </c>
      <c r="AD86" s="17">
        <v>4.6958726536509399E-2</v>
      </c>
      <c r="AE86" s="17">
        <v>0</v>
      </c>
      <c r="AF86" s="17"/>
      <c r="AG86" s="17">
        <v>0</v>
      </c>
      <c r="AH86" s="17">
        <v>3.60128234034197E-2</v>
      </c>
      <c r="AI86" s="17">
        <v>0</v>
      </c>
      <c r="AJ86" s="17">
        <v>0</v>
      </c>
      <c r="AK86" s="17">
        <v>0</v>
      </c>
    </row>
    <row r="87" spans="2:37" x14ac:dyDescent="0.2">
      <c r="B87" t="s">
        <v>89</v>
      </c>
      <c r="C87" s="17">
        <v>3.8283897591504502E-3</v>
      </c>
      <c r="D87" s="17">
        <v>0</v>
      </c>
      <c r="E87" s="17">
        <v>9.6466099258343697E-3</v>
      </c>
      <c r="F87" s="17"/>
      <c r="G87" s="17">
        <v>1.85405469445264E-2</v>
      </c>
      <c r="H87" s="17">
        <v>0</v>
      </c>
      <c r="I87" s="17">
        <v>0</v>
      </c>
      <c r="J87" s="17">
        <v>0</v>
      </c>
      <c r="K87" s="17">
        <v>0</v>
      </c>
      <c r="L87" s="17">
        <v>0</v>
      </c>
      <c r="M87" s="17"/>
      <c r="N87" s="17">
        <v>0</v>
      </c>
      <c r="O87" s="17">
        <v>0</v>
      </c>
      <c r="P87" s="17">
        <v>0</v>
      </c>
      <c r="Q87" s="17">
        <v>0</v>
      </c>
      <c r="R87" s="17">
        <v>0</v>
      </c>
      <c r="S87" s="17">
        <v>0</v>
      </c>
      <c r="T87" s="17">
        <v>0</v>
      </c>
      <c r="U87" s="17">
        <v>0</v>
      </c>
      <c r="V87" s="17">
        <v>0</v>
      </c>
      <c r="W87" s="17">
        <v>0</v>
      </c>
      <c r="X87" s="17">
        <v>8.9196707110139703E-2</v>
      </c>
      <c r="Y87" s="17">
        <v>0</v>
      </c>
      <c r="Z87" s="17"/>
      <c r="AA87" s="17">
        <v>0</v>
      </c>
      <c r="AB87" s="17">
        <v>0</v>
      </c>
      <c r="AC87" s="17">
        <v>0</v>
      </c>
      <c r="AD87" s="17">
        <v>0</v>
      </c>
      <c r="AE87" s="17">
        <v>0</v>
      </c>
      <c r="AF87" s="17"/>
      <c r="AG87" s="17">
        <v>0</v>
      </c>
      <c r="AH87" s="17">
        <v>0</v>
      </c>
      <c r="AI87" s="17">
        <v>0</v>
      </c>
      <c r="AJ87" s="17">
        <v>0</v>
      </c>
      <c r="AK87" s="17">
        <v>0</v>
      </c>
    </row>
    <row r="88" spans="2:37" x14ac:dyDescent="0.2">
      <c r="B88" t="s">
        <v>58</v>
      </c>
      <c r="C88" s="17">
        <v>4.2738325271307998E-2</v>
      </c>
      <c r="D88" s="17">
        <v>4.7917955584210699E-2</v>
      </c>
      <c r="E88" s="17">
        <v>3.4866548509167303E-2</v>
      </c>
      <c r="F88" s="17"/>
      <c r="G88" s="17">
        <v>2.4073196260125499E-2</v>
      </c>
      <c r="H88" s="17">
        <v>3.0629310405453601E-2</v>
      </c>
      <c r="I88" s="17">
        <v>1.7882761766692099E-2</v>
      </c>
      <c r="J88" s="17">
        <v>0.14401787551162601</v>
      </c>
      <c r="K88" s="17">
        <v>0</v>
      </c>
      <c r="L88" s="17">
        <v>0.19065511640006599</v>
      </c>
      <c r="M88" s="17"/>
      <c r="N88" s="17">
        <v>2.12938237246043E-2</v>
      </c>
      <c r="O88" s="17">
        <v>0.12546417452426301</v>
      </c>
      <c r="P88" s="17">
        <v>0</v>
      </c>
      <c r="Q88" s="17">
        <v>9.6209726632614997E-2</v>
      </c>
      <c r="R88" s="17">
        <v>0</v>
      </c>
      <c r="S88" s="17">
        <v>0</v>
      </c>
      <c r="T88" s="17">
        <v>6.0182885442219801E-2</v>
      </c>
      <c r="U88" s="17">
        <v>8.5266476977669495E-2</v>
      </c>
      <c r="V88" s="17">
        <v>0</v>
      </c>
      <c r="W88" s="17">
        <v>0.20128519100498701</v>
      </c>
      <c r="X88" s="17">
        <v>0</v>
      </c>
      <c r="Y88" s="17">
        <v>0</v>
      </c>
      <c r="Z88" s="17"/>
      <c r="AA88" s="17">
        <v>9.3325136471234804E-2</v>
      </c>
      <c r="AB88" s="17">
        <v>2.9731896015813199E-2</v>
      </c>
      <c r="AC88" s="17">
        <v>4.1176646105622897E-2</v>
      </c>
      <c r="AD88" s="17">
        <v>5.5776490769719501E-2</v>
      </c>
      <c r="AE88" s="17">
        <v>0</v>
      </c>
      <c r="AF88" s="17"/>
      <c r="AG88" s="17">
        <v>3.5695785237350799E-2</v>
      </c>
      <c r="AH88" s="17">
        <v>5.1880347385396201E-2</v>
      </c>
      <c r="AI88" s="17">
        <v>0</v>
      </c>
      <c r="AJ88" s="17">
        <v>0</v>
      </c>
      <c r="AK88" s="17">
        <v>0</v>
      </c>
    </row>
    <row r="89" spans="2:37" x14ac:dyDescent="0.2">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row>
    <row r="90" spans="2:37" x14ac:dyDescent="0.2">
      <c r="B90" s="6" t="s">
        <v>102</v>
      </c>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row>
    <row r="91" spans="2:37" x14ac:dyDescent="0.2">
      <c r="B91" s="21" t="s">
        <v>96</v>
      </c>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row>
    <row r="92" spans="2:37" x14ac:dyDescent="0.2">
      <c r="B92" t="s">
        <v>85</v>
      </c>
      <c r="C92" s="17">
        <v>0.36707205184089098</v>
      </c>
      <c r="D92" s="17">
        <v>0.42397282341417197</v>
      </c>
      <c r="E92" s="17">
        <v>0.28675627610403498</v>
      </c>
      <c r="F92" s="17"/>
      <c r="G92" s="17">
        <v>0.38677444860023302</v>
      </c>
      <c r="H92" s="17">
        <v>0.39387418236877297</v>
      </c>
      <c r="I92" s="17">
        <v>0.33799577717099699</v>
      </c>
      <c r="J92" s="17">
        <v>0.36704468836199799</v>
      </c>
      <c r="K92" s="17">
        <v>0.326289052779629</v>
      </c>
      <c r="L92" s="17">
        <v>0.113685642125517</v>
      </c>
      <c r="M92" s="17"/>
      <c r="N92" s="17">
        <v>0.33256486104681798</v>
      </c>
      <c r="O92" s="17">
        <v>0.41196447996254298</v>
      </c>
      <c r="P92" s="17">
        <v>0.27998915935427399</v>
      </c>
      <c r="Q92" s="17">
        <v>0.36441108572669201</v>
      </c>
      <c r="R92" s="17">
        <v>0.40626101169838802</v>
      </c>
      <c r="S92" s="17">
        <v>0.34567624566720501</v>
      </c>
      <c r="T92" s="17">
        <v>0.48367055441423101</v>
      </c>
      <c r="U92" s="17">
        <v>0.32945165452356101</v>
      </c>
      <c r="V92" s="17">
        <v>0.36909308360405901</v>
      </c>
      <c r="W92" s="17">
        <v>0.39395805588960497</v>
      </c>
      <c r="X92" s="17">
        <v>0.39455850474805199</v>
      </c>
      <c r="Y92" s="17">
        <v>0.27557345276256801</v>
      </c>
      <c r="Z92" s="17"/>
      <c r="AA92" s="17">
        <v>0.29239125661385301</v>
      </c>
      <c r="AB92" s="17">
        <v>0.32583483726564</v>
      </c>
      <c r="AC92" s="17">
        <v>0.34270112575705097</v>
      </c>
      <c r="AD92" s="17">
        <v>0.40845382557883902</v>
      </c>
      <c r="AE92" s="17">
        <v>0.42980376191487202</v>
      </c>
      <c r="AF92" s="17"/>
      <c r="AG92" s="17">
        <v>0.35584125240181802</v>
      </c>
      <c r="AH92" s="17">
        <v>0.323405755973455</v>
      </c>
      <c r="AI92" s="17">
        <v>0.35837347529697999</v>
      </c>
      <c r="AJ92" s="17">
        <v>0.40401485303935603</v>
      </c>
      <c r="AK92" s="17">
        <v>0.43297372166162101</v>
      </c>
    </row>
    <row r="93" spans="2:37" x14ac:dyDescent="0.2">
      <c r="B93" t="s">
        <v>86</v>
      </c>
      <c r="C93" s="17">
        <v>0.39324949446622198</v>
      </c>
      <c r="D93" s="17">
        <v>0.39159185002183999</v>
      </c>
      <c r="E93" s="17">
        <v>0.395589269407146</v>
      </c>
      <c r="F93" s="17"/>
      <c r="G93" s="17">
        <v>0.38384038392663899</v>
      </c>
      <c r="H93" s="17">
        <v>0.431212096296886</v>
      </c>
      <c r="I93" s="17">
        <v>0.39375804789525498</v>
      </c>
      <c r="J93" s="17">
        <v>0.38096875028205401</v>
      </c>
      <c r="K93" s="17">
        <v>0.29158098820411799</v>
      </c>
      <c r="L93" s="17">
        <v>0.216749158363021</v>
      </c>
      <c r="M93" s="17"/>
      <c r="N93" s="17">
        <v>0.419896420144027</v>
      </c>
      <c r="O93" s="17">
        <v>0.31612835554405699</v>
      </c>
      <c r="P93" s="17">
        <v>0.50302284637559203</v>
      </c>
      <c r="Q93" s="17">
        <v>0.423788433238451</v>
      </c>
      <c r="R93" s="17">
        <v>0.39768251978157099</v>
      </c>
      <c r="S93" s="17">
        <v>0.43705016949627101</v>
      </c>
      <c r="T93" s="17">
        <v>0.351450029086956</v>
      </c>
      <c r="U93" s="17">
        <v>0.219680625048879</v>
      </c>
      <c r="V93" s="17">
        <v>0.37261256711973301</v>
      </c>
      <c r="W93" s="17">
        <v>0.39397672404040501</v>
      </c>
      <c r="X93" s="17">
        <v>0.38324087115778199</v>
      </c>
      <c r="Y93" s="17">
        <v>0.39815300000134202</v>
      </c>
      <c r="Z93" s="17"/>
      <c r="AA93" s="17">
        <v>0.47504861352655497</v>
      </c>
      <c r="AB93" s="17">
        <v>0.44847390693575101</v>
      </c>
      <c r="AC93" s="17">
        <v>0.27427681900273598</v>
      </c>
      <c r="AD93" s="17">
        <v>0.36883083561937902</v>
      </c>
      <c r="AE93" s="17">
        <v>0.26098057038731398</v>
      </c>
      <c r="AF93" s="17"/>
      <c r="AG93" s="17">
        <v>0.38737506913345698</v>
      </c>
      <c r="AH93" s="17">
        <v>0.42194712976725002</v>
      </c>
      <c r="AI93" s="17">
        <v>0.29757667922924602</v>
      </c>
      <c r="AJ93" s="17">
        <v>0.40425689249351199</v>
      </c>
      <c r="AK93" s="17">
        <v>0.27948600564089898</v>
      </c>
    </row>
    <row r="94" spans="2:37" x14ac:dyDescent="0.2">
      <c r="B94" t="s">
        <v>55</v>
      </c>
      <c r="C94" s="17">
        <v>0.13295570715980501</v>
      </c>
      <c r="D94" s="17">
        <v>0.103621331511476</v>
      </c>
      <c r="E94" s="17">
        <v>0.174361351948254</v>
      </c>
      <c r="F94" s="17"/>
      <c r="G94" s="17">
        <v>0.13794809250491699</v>
      </c>
      <c r="H94" s="17">
        <v>9.6002741595232893E-2</v>
      </c>
      <c r="I94" s="17">
        <v>0.16434856508238499</v>
      </c>
      <c r="J94" s="17">
        <v>0.119243092248768</v>
      </c>
      <c r="K94" s="17">
        <v>0.112620003903111</v>
      </c>
      <c r="L94" s="17">
        <v>0.47338073770588202</v>
      </c>
      <c r="M94" s="17"/>
      <c r="N94" s="17">
        <v>0.116319896782588</v>
      </c>
      <c r="O94" s="17">
        <v>0.12229472374229799</v>
      </c>
      <c r="P94" s="17">
        <v>0.160824693711175</v>
      </c>
      <c r="Q94" s="17">
        <v>0.101812443827103</v>
      </c>
      <c r="R94" s="17">
        <v>0.12631345273317399</v>
      </c>
      <c r="S94" s="17">
        <v>0.131919272812768</v>
      </c>
      <c r="T94" s="17">
        <v>0.10119094195867299</v>
      </c>
      <c r="U94" s="17">
        <v>0.29532623438967698</v>
      </c>
      <c r="V94" s="17">
        <v>0.12823408114878501</v>
      </c>
      <c r="W94" s="17">
        <v>7.0959481560865303E-2</v>
      </c>
      <c r="X94" s="17">
        <v>0.17420872197659601</v>
      </c>
      <c r="Y94" s="17">
        <v>0.23535323137241601</v>
      </c>
      <c r="Z94" s="17"/>
      <c r="AA94" s="17">
        <v>0.150395303373725</v>
      </c>
      <c r="AB94" s="17">
        <v>0.123567569039088</v>
      </c>
      <c r="AC94" s="17">
        <v>0.15440130106668901</v>
      </c>
      <c r="AD94" s="17">
        <v>0.14147353501576401</v>
      </c>
      <c r="AE94" s="17">
        <v>0.14690541109319799</v>
      </c>
      <c r="AF94" s="17"/>
      <c r="AG94" s="17">
        <v>0.18268798103668801</v>
      </c>
      <c r="AH94" s="17">
        <v>0.132437568097865</v>
      </c>
      <c r="AI94" s="17">
        <v>0.121581780605075</v>
      </c>
      <c r="AJ94" s="17">
        <v>0.111329718979527</v>
      </c>
      <c r="AK94" s="17">
        <v>0.148454428180092</v>
      </c>
    </row>
    <row r="95" spans="2:37" x14ac:dyDescent="0.2">
      <c r="B95" t="s">
        <v>87</v>
      </c>
      <c r="C95" s="17">
        <v>6.2125597538327998E-2</v>
      </c>
      <c r="D95" s="17">
        <v>3.8795318602094599E-2</v>
      </c>
      <c r="E95" s="17">
        <v>9.5056424293596994E-2</v>
      </c>
      <c r="F95" s="17"/>
      <c r="G95" s="17">
        <v>4.4882561612656899E-2</v>
      </c>
      <c r="H95" s="17">
        <v>6.2791402112391995E-2</v>
      </c>
      <c r="I95" s="17">
        <v>4.5935776441203599E-2</v>
      </c>
      <c r="J95" s="17">
        <v>9.61710999422144E-2</v>
      </c>
      <c r="K95" s="17">
        <v>0.150551690101527</v>
      </c>
      <c r="L95" s="17">
        <v>0</v>
      </c>
      <c r="M95" s="17"/>
      <c r="N95" s="17">
        <v>8.5556080827404499E-2</v>
      </c>
      <c r="O95" s="17">
        <v>9.2128045164420996E-2</v>
      </c>
      <c r="P95" s="17">
        <v>2.85032387928549E-2</v>
      </c>
      <c r="Q95" s="17">
        <v>4.7145057280202102E-2</v>
      </c>
      <c r="R95" s="17">
        <v>2.8804754898824201E-2</v>
      </c>
      <c r="S95" s="17">
        <v>7.2150672577742894E-2</v>
      </c>
      <c r="T95" s="17">
        <v>0</v>
      </c>
      <c r="U95" s="17">
        <v>0.121772722180648</v>
      </c>
      <c r="V95" s="17">
        <v>7.0504840487781398E-2</v>
      </c>
      <c r="W95" s="17">
        <v>8.8641724446187703E-2</v>
      </c>
      <c r="X95" s="17">
        <v>0</v>
      </c>
      <c r="Y95" s="17">
        <v>9.0920315863674606E-2</v>
      </c>
      <c r="Z95" s="17"/>
      <c r="AA95" s="17">
        <v>4.5288266567924902E-2</v>
      </c>
      <c r="AB95" s="17">
        <v>4.8065062676752798E-2</v>
      </c>
      <c r="AC95" s="17">
        <v>0.146988702439317</v>
      </c>
      <c r="AD95" s="17">
        <v>4.3423147586092503E-2</v>
      </c>
      <c r="AE95" s="17">
        <v>0.135716028520248</v>
      </c>
      <c r="AF95" s="17"/>
      <c r="AG95" s="17">
        <v>4.1931494520886001E-2</v>
      </c>
      <c r="AH95" s="17">
        <v>5.4251907266710399E-2</v>
      </c>
      <c r="AI95" s="17">
        <v>0.13959321420700499</v>
      </c>
      <c r="AJ95" s="17">
        <v>5.1925736346342302E-2</v>
      </c>
      <c r="AK95" s="17">
        <v>0.13908584451738701</v>
      </c>
    </row>
    <row r="96" spans="2:37" x14ac:dyDescent="0.2">
      <c r="B96" t="s">
        <v>57</v>
      </c>
      <c r="C96" s="17">
        <v>2.6874029133132301E-2</v>
      </c>
      <c r="D96" s="17">
        <v>2.5986223755673301E-2</v>
      </c>
      <c r="E96" s="17">
        <v>2.8127171676237201E-2</v>
      </c>
      <c r="F96" s="17"/>
      <c r="G96" s="17">
        <v>4.65545133555548E-2</v>
      </c>
      <c r="H96" s="17">
        <v>0</v>
      </c>
      <c r="I96" s="17">
        <v>3.1994352370352398E-2</v>
      </c>
      <c r="J96" s="17">
        <v>1.3096860763618099E-2</v>
      </c>
      <c r="K96" s="17">
        <v>8.8311798171015005E-2</v>
      </c>
      <c r="L96" s="17">
        <v>9.0807452419350801E-2</v>
      </c>
      <c r="M96" s="17"/>
      <c r="N96" s="17">
        <v>8.4976385994383306E-3</v>
      </c>
      <c r="O96" s="17">
        <v>3.4727116728212201E-2</v>
      </c>
      <c r="P96" s="17">
        <v>0</v>
      </c>
      <c r="Q96" s="17">
        <v>3.9415403929820202E-2</v>
      </c>
      <c r="R96" s="17">
        <v>4.0938260888043199E-2</v>
      </c>
      <c r="S96" s="17">
        <v>0</v>
      </c>
      <c r="T96" s="17">
        <v>6.3688474540139595E-2</v>
      </c>
      <c r="U96" s="17">
        <v>3.3768763857235103E-2</v>
      </c>
      <c r="V96" s="17">
        <v>4.5423231086574298E-2</v>
      </c>
      <c r="W96" s="17">
        <v>2.7495281553566901E-2</v>
      </c>
      <c r="X96" s="17">
        <v>4.7991902117569603E-2</v>
      </c>
      <c r="Y96" s="17">
        <v>0</v>
      </c>
      <c r="Z96" s="17"/>
      <c r="AA96" s="17">
        <v>2.7926198287210199E-2</v>
      </c>
      <c r="AB96" s="17">
        <v>2.4213156459403501E-2</v>
      </c>
      <c r="AC96" s="17">
        <v>5.8051031659202397E-2</v>
      </c>
      <c r="AD96" s="17">
        <v>2.1382474263129302E-2</v>
      </c>
      <c r="AE96" s="17">
        <v>2.6594228084367899E-2</v>
      </c>
      <c r="AF96" s="17"/>
      <c r="AG96" s="17">
        <v>2.16532914278517E-2</v>
      </c>
      <c r="AH96" s="17">
        <v>3.6774008987829399E-2</v>
      </c>
      <c r="AI96" s="17">
        <v>6.2154857365391197E-2</v>
      </c>
      <c r="AJ96" s="17">
        <v>1.60775725415363E-2</v>
      </c>
      <c r="AK96" s="17">
        <v>0</v>
      </c>
    </row>
    <row r="97" spans="2:37" x14ac:dyDescent="0.2">
      <c r="B97" t="s">
        <v>88</v>
      </c>
      <c r="C97" s="17">
        <v>1.12216126885391E-2</v>
      </c>
      <c r="D97" s="17">
        <v>8.3371257641402293E-3</v>
      </c>
      <c r="E97" s="17">
        <v>1.5293083048788099E-2</v>
      </c>
      <c r="F97" s="17"/>
      <c r="G97" s="17">
        <v>0</v>
      </c>
      <c r="H97" s="17">
        <v>1.1710525551567199E-2</v>
      </c>
      <c r="I97" s="17">
        <v>1.1047874231952E-2</v>
      </c>
      <c r="J97" s="17">
        <v>1.1456473687605001E-2</v>
      </c>
      <c r="K97" s="17">
        <v>3.0646466840600298E-2</v>
      </c>
      <c r="L97" s="17">
        <v>0.10537700938623</v>
      </c>
      <c r="M97" s="17"/>
      <c r="N97" s="17">
        <v>1.3673691540347499E-2</v>
      </c>
      <c r="O97" s="17">
        <v>2.2757278858468899E-2</v>
      </c>
      <c r="P97" s="17">
        <v>0</v>
      </c>
      <c r="Q97" s="17">
        <v>2.3427575997732101E-2</v>
      </c>
      <c r="R97" s="17">
        <v>0</v>
      </c>
      <c r="S97" s="17">
        <v>1.32036394460138E-2</v>
      </c>
      <c r="T97" s="17">
        <v>0</v>
      </c>
      <c r="U97" s="17">
        <v>0</v>
      </c>
      <c r="V97" s="17">
        <v>1.41321965530676E-2</v>
      </c>
      <c r="W97" s="17">
        <v>2.4968732509370602E-2</v>
      </c>
      <c r="X97" s="17">
        <v>0</v>
      </c>
      <c r="Y97" s="17">
        <v>0</v>
      </c>
      <c r="Z97" s="17"/>
      <c r="AA97" s="17">
        <v>8.9503616307323799E-3</v>
      </c>
      <c r="AB97" s="17">
        <v>2.0383308029237799E-2</v>
      </c>
      <c r="AC97" s="17">
        <v>0</v>
      </c>
      <c r="AD97" s="17">
        <v>7.2395859041323504E-3</v>
      </c>
      <c r="AE97" s="17">
        <v>0</v>
      </c>
      <c r="AF97" s="17"/>
      <c r="AG97" s="17">
        <v>1.0510911479298999E-2</v>
      </c>
      <c r="AH97" s="17">
        <v>1.9424419774273401E-2</v>
      </c>
      <c r="AI97" s="17">
        <v>0</v>
      </c>
      <c r="AJ97" s="17">
        <v>1.2395226599725501E-2</v>
      </c>
      <c r="AK97" s="17">
        <v>0</v>
      </c>
    </row>
    <row r="98" spans="2:37" x14ac:dyDescent="0.2">
      <c r="B98" t="s">
        <v>89</v>
      </c>
      <c r="C98" s="17">
        <v>1.40056369027397E-3</v>
      </c>
      <c r="D98" s="17">
        <v>2.3928115255587002E-3</v>
      </c>
      <c r="E98" s="17">
        <v>0</v>
      </c>
      <c r="F98" s="17"/>
      <c r="G98" s="17">
        <v>0</v>
      </c>
      <c r="H98" s="17">
        <v>4.4090520751499801E-3</v>
      </c>
      <c r="I98" s="17">
        <v>0</v>
      </c>
      <c r="J98" s="17">
        <v>0</v>
      </c>
      <c r="K98" s="17">
        <v>0</v>
      </c>
      <c r="L98" s="17">
        <v>0</v>
      </c>
      <c r="M98" s="17"/>
      <c r="N98" s="17">
        <v>7.3045004639075402E-3</v>
      </c>
      <c r="O98" s="17">
        <v>0</v>
      </c>
      <c r="P98" s="17">
        <v>0</v>
      </c>
      <c r="Q98" s="17">
        <v>0</v>
      </c>
      <c r="R98" s="17">
        <v>0</v>
      </c>
      <c r="S98" s="17">
        <v>0</v>
      </c>
      <c r="T98" s="17">
        <v>0</v>
      </c>
      <c r="U98" s="17">
        <v>0</v>
      </c>
      <c r="V98" s="17">
        <v>0</v>
      </c>
      <c r="W98" s="17">
        <v>0</v>
      </c>
      <c r="X98" s="17">
        <v>0</v>
      </c>
      <c r="Y98" s="17">
        <v>0</v>
      </c>
      <c r="Z98" s="17"/>
      <c r="AA98" s="17">
        <v>0</v>
      </c>
      <c r="AB98" s="17">
        <v>4.5016405622226099E-3</v>
      </c>
      <c r="AC98" s="17">
        <v>0</v>
      </c>
      <c r="AD98" s="17">
        <v>0</v>
      </c>
      <c r="AE98" s="17">
        <v>0</v>
      </c>
      <c r="AF98" s="17"/>
      <c r="AG98" s="17">
        <v>0</v>
      </c>
      <c r="AH98" s="17">
        <v>3.33312680288325E-3</v>
      </c>
      <c r="AI98" s="17">
        <v>0</v>
      </c>
      <c r="AJ98" s="17">
        <v>0</v>
      </c>
      <c r="AK98" s="17">
        <v>0</v>
      </c>
    </row>
    <row r="99" spans="2:37" x14ac:dyDescent="0.2">
      <c r="B99" t="s">
        <v>58</v>
      </c>
      <c r="C99" s="17">
        <v>5.1009434828078598E-3</v>
      </c>
      <c r="D99" s="17">
        <v>5.3025154050446097E-3</v>
      </c>
      <c r="E99" s="17">
        <v>4.8164235219429301E-3</v>
      </c>
      <c r="F99" s="17"/>
      <c r="G99" s="17">
        <v>0</v>
      </c>
      <c r="H99" s="17">
        <v>0</v>
      </c>
      <c r="I99" s="17">
        <v>1.4919606807855699E-2</v>
      </c>
      <c r="J99" s="17">
        <v>1.20190347137422E-2</v>
      </c>
      <c r="K99" s="17">
        <v>0</v>
      </c>
      <c r="L99" s="17">
        <v>0</v>
      </c>
      <c r="M99" s="17"/>
      <c r="N99" s="17">
        <v>1.61869105954685E-2</v>
      </c>
      <c r="O99" s="17">
        <v>0</v>
      </c>
      <c r="P99" s="17">
        <v>2.76600617661041E-2</v>
      </c>
      <c r="Q99" s="17">
        <v>0</v>
      </c>
      <c r="R99" s="17">
        <v>0</v>
      </c>
      <c r="S99" s="17">
        <v>0</v>
      </c>
      <c r="T99" s="17">
        <v>0</v>
      </c>
      <c r="U99" s="17">
        <v>0</v>
      </c>
      <c r="V99" s="17">
        <v>0</v>
      </c>
      <c r="W99" s="17">
        <v>0</v>
      </c>
      <c r="X99" s="17">
        <v>0</v>
      </c>
      <c r="Y99" s="17">
        <v>0</v>
      </c>
      <c r="Z99" s="17"/>
      <c r="AA99" s="17">
        <v>0</v>
      </c>
      <c r="AB99" s="17">
        <v>4.9605190319050203E-3</v>
      </c>
      <c r="AC99" s="17">
        <v>2.35810200750039E-2</v>
      </c>
      <c r="AD99" s="17">
        <v>9.1965960326645304E-3</v>
      </c>
      <c r="AE99" s="17">
        <v>0</v>
      </c>
      <c r="AF99" s="17"/>
      <c r="AG99" s="17">
        <v>0</v>
      </c>
      <c r="AH99" s="17">
        <v>8.4260833297336094E-3</v>
      </c>
      <c r="AI99" s="17">
        <v>2.0719993296303502E-2</v>
      </c>
      <c r="AJ99" s="17">
        <v>0</v>
      </c>
      <c r="AK99" s="17">
        <v>0</v>
      </c>
    </row>
    <row r="100" spans="2:37" x14ac:dyDescent="0.2">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row>
    <row r="101" spans="2:37" x14ac:dyDescent="0.2">
      <c r="B101" s="6" t="s">
        <v>103</v>
      </c>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row>
    <row r="102" spans="2:37" x14ac:dyDescent="0.2">
      <c r="B102" s="21" t="s">
        <v>96</v>
      </c>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row>
    <row r="103" spans="2:37" x14ac:dyDescent="0.2">
      <c r="B103" t="s">
        <v>85</v>
      </c>
      <c r="C103" s="17">
        <v>0.25864595667213103</v>
      </c>
      <c r="D103" s="17">
        <v>0.29146148035087299</v>
      </c>
      <c r="E103" s="17">
        <v>0.226745549153374</v>
      </c>
      <c r="F103" s="17"/>
      <c r="G103" s="17">
        <v>0.200928545992064</v>
      </c>
      <c r="H103" s="17">
        <v>0.29320267715132903</v>
      </c>
      <c r="I103" s="17">
        <v>0.26517627584866499</v>
      </c>
      <c r="J103" s="17">
        <v>0.24885800367356101</v>
      </c>
      <c r="K103" s="17">
        <v>0.30550247987358797</v>
      </c>
      <c r="L103" s="17">
        <v>0.25722876719323001</v>
      </c>
      <c r="M103" s="17"/>
      <c r="N103" s="17">
        <v>0.22095452799113099</v>
      </c>
      <c r="O103" s="17">
        <v>0.37752421229671901</v>
      </c>
      <c r="P103" s="17">
        <v>0.19215144230251199</v>
      </c>
      <c r="Q103" s="17">
        <v>0.21241014560573701</v>
      </c>
      <c r="R103" s="17">
        <v>0.206036818278206</v>
      </c>
      <c r="S103" s="17">
        <v>0.18265169149706401</v>
      </c>
      <c r="T103" s="17">
        <v>0.37755634187986398</v>
      </c>
      <c r="U103" s="17">
        <v>0.28278455236169397</v>
      </c>
      <c r="V103" s="17">
        <v>0.23569623372513901</v>
      </c>
      <c r="W103" s="17">
        <v>0.27092217825461001</v>
      </c>
      <c r="X103" s="17">
        <v>0.40603201486439799</v>
      </c>
      <c r="Y103" s="17">
        <v>0.36326872528661303</v>
      </c>
      <c r="Z103" s="17"/>
      <c r="AA103" s="17">
        <v>0.281712101931541</v>
      </c>
      <c r="AB103" s="17">
        <v>0.26157959315868101</v>
      </c>
      <c r="AC103" s="17">
        <v>0.27682398050458401</v>
      </c>
      <c r="AD103" s="17">
        <v>0.29365252602763497</v>
      </c>
      <c r="AE103" s="17">
        <v>0.101366864716968</v>
      </c>
      <c r="AF103" s="17"/>
      <c r="AG103" s="17">
        <v>0.289851445874656</v>
      </c>
      <c r="AH103" s="17">
        <v>0.28131329549559703</v>
      </c>
      <c r="AI103" s="17">
        <v>0.19586486914436699</v>
      </c>
      <c r="AJ103" s="17">
        <v>0.312004466684423</v>
      </c>
      <c r="AK103" s="17">
        <v>8.1737462550058301E-2</v>
      </c>
    </row>
    <row r="104" spans="2:37" x14ac:dyDescent="0.2">
      <c r="B104" t="s">
        <v>86</v>
      </c>
      <c r="C104" s="17">
        <v>0.370871234427954</v>
      </c>
      <c r="D104" s="17">
        <v>0.38049820054768102</v>
      </c>
      <c r="E104" s="17">
        <v>0.36151273247640697</v>
      </c>
      <c r="F104" s="17"/>
      <c r="G104" s="17">
        <v>0.45203711407170799</v>
      </c>
      <c r="H104" s="17">
        <v>0.43931206437042303</v>
      </c>
      <c r="I104" s="17">
        <v>0.35008359941887202</v>
      </c>
      <c r="J104" s="17">
        <v>0.249369834081935</v>
      </c>
      <c r="K104" s="17">
        <v>0.227616193051738</v>
      </c>
      <c r="L104" s="17">
        <v>0.30920223456511797</v>
      </c>
      <c r="M104" s="17"/>
      <c r="N104" s="17">
        <v>0.46773906614755301</v>
      </c>
      <c r="O104" s="17">
        <v>0.27314855309949299</v>
      </c>
      <c r="P104" s="17">
        <v>0.41470322228366602</v>
      </c>
      <c r="Q104" s="17">
        <v>0.36334771833059598</v>
      </c>
      <c r="R104" s="17">
        <v>0.24617483923537101</v>
      </c>
      <c r="S104" s="17">
        <v>0.38444743761458</v>
      </c>
      <c r="T104" s="17">
        <v>0.28761753031185899</v>
      </c>
      <c r="U104" s="17">
        <v>0.36462093622474001</v>
      </c>
      <c r="V104" s="17">
        <v>0.41504635256620198</v>
      </c>
      <c r="W104" s="17">
        <v>0.393829577776457</v>
      </c>
      <c r="X104" s="17">
        <v>0.21873551329485599</v>
      </c>
      <c r="Y104" s="17">
        <v>0.34724573780351697</v>
      </c>
      <c r="Z104" s="17"/>
      <c r="AA104" s="17">
        <v>0.39669096078346</v>
      </c>
      <c r="AB104" s="17">
        <v>0.45465318273786398</v>
      </c>
      <c r="AC104" s="17">
        <v>0.30420001041621098</v>
      </c>
      <c r="AD104" s="17">
        <v>0.265405320298368</v>
      </c>
      <c r="AE104" s="17">
        <v>0.383026159762823</v>
      </c>
      <c r="AF104" s="17"/>
      <c r="AG104" s="17">
        <v>0.361542552979217</v>
      </c>
      <c r="AH104" s="17">
        <v>0.41094076611574099</v>
      </c>
      <c r="AI104" s="17">
        <v>0.366915207062395</v>
      </c>
      <c r="AJ104" s="17">
        <v>0.30886795260039301</v>
      </c>
      <c r="AK104" s="17">
        <v>0.39035011638436001</v>
      </c>
    </row>
    <row r="105" spans="2:37" x14ac:dyDescent="0.2">
      <c r="B105" t="s">
        <v>55</v>
      </c>
      <c r="C105" s="17">
        <v>0.18776436994878701</v>
      </c>
      <c r="D105" s="17">
        <v>0.16374860119019899</v>
      </c>
      <c r="E105" s="17">
        <v>0.211110418537721</v>
      </c>
      <c r="F105" s="17"/>
      <c r="G105" s="17">
        <v>0.19631471323653199</v>
      </c>
      <c r="H105" s="17">
        <v>0.13922297150753599</v>
      </c>
      <c r="I105" s="17">
        <v>0.26228934616907601</v>
      </c>
      <c r="J105" s="17">
        <v>0.16299117141481401</v>
      </c>
      <c r="K105" s="17">
        <v>0.157711669122198</v>
      </c>
      <c r="L105" s="17">
        <v>0.22909366160610101</v>
      </c>
      <c r="M105" s="17"/>
      <c r="N105" s="17">
        <v>0.15390804165329799</v>
      </c>
      <c r="O105" s="17">
        <v>0.140174231319174</v>
      </c>
      <c r="P105" s="17">
        <v>0.28415219377970602</v>
      </c>
      <c r="Q105" s="17">
        <v>0.23272800412313399</v>
      </c>
      <c r="R105" s="17">
        <v>0.15105190026760801</v>
      </c>
      <c r="S105" s="17">
        <v>0.232221280635003</v>
      </c>
      <c r="T105" s="17">
        <v>0.195967695056571</v>
      </c>
      <c r="U105" s="17">
        <v>0.115575741542446</v>
      </c>
      <c r="V105" s="17">
        <v>9.6253500084870006E-2</v>
      </c>
      <c r="W105" s="17">
        <v>0.26256926625175803</v>
      </c>
      <c r="X105" s="17">
        <v>0.34455434146015002</v>
      </c>
      <c r="Y105" s="17">
        <v>0.191178015459983</v>
      </c>
      <c r="Z105" s="17"/>
      <c r="AA105" s="17">
        <v>7.2611650252627696E-2</v>
      </c>
      <c r="AB105" s="17">
        <v>0.15921253343000299</v>
      </c>
      <c r="AC105" s="17">
        <v>0.213549641967161</v>
      </c>
      <c r="AD105" s="17">
        <v>0.24453166969441401</v>
      </c>
      <c r="AE105" s="17">
        <v>0.24609715087967801</v>
      </c>
      <c r="AF105" s="17"/>
      <c r="AG105" s="17">
        <v>0.118712021884796</v>
      </c>
      <c r="AH105" s="17">
        <v>0.16432226230567101</v>
      </c>
      <c r="AI105" s="17">
        <v>0.25891393238587301</v>
      </c>
      <c r="AJ105" s="17">
        <v>0.21142351694831099</v>
      </c>
      <c r="AK105" s="17">
        <v>0.27451823882307802</v>
      </c>
    </row>
    <row r="106" spans="2:37" x14ac:dyDescent="0.2">
      <c r="B106" t="s">
        <v>87</v>
      </c>
      <c r="C106" s="17">
        <v>0.11872070872792399</v>
      </c>
      <c r="D106" s="17">
        <v>9.98565840536077E-2</v>
      </c>
      <c r="E106" s="17">
        <v>0.13705877550651899</v>
      </c>
      <c r="F106" s="17"/>
      <c r="G106" s="17">
        <v>0.112914019921539</v>
      </c>
      <c r="H106" s="17">
        <v>9.0265150561812696E-2</v>
      </c>
      <c r="I106" s="17">
        <v>4.6308663801391398E-2</v>
      </c>
      <c r="J106" s="17">
        <v>0.183517533862182</v>
      </c>
      <c r="K106" s="17">
        <v>0.21870543698575601</v>
      </c>
      <c r="L106" s="17">
        <v>0.20447533663555101</v>
      </c>
      <c r="M106" s="17"/>
      <c r="N106" s="17">
        <v>0.10344185496785401</v>
      </c>
      <c r="O106" s="17">
        <v>0.119703906436853</v>
      </c>
      <c r="P106" s="17">
        <v>8.2512863730386202E-2</v>
      </c>
      <c r="Q106" s="17">
        <v>8.3489682756194103E-2</v>
      </c>
      <c r="R106" s="17">
        <v>0.25878894853762102</v>
      </c>
      <c r="S106" s="17">
        <v>0.15577653303237801</v>
      </c>
      <c r="T106" s="17">
        <v>9.4570853477375705E-2</v>
      </c>
      <c r="U106" s="17">
        <v>0.12607475596187101</v>
      </c>
      <c r="V106" s="17">
        <v>0.182208303303935</v>
      </c>
      <c r="W106" s="17">
        <v>2.33918986287006E-2</v>
      </c>
      <c r="X106" s="17">
        <v>0</v>
      </c>
      <c r="Y106" s="17">
        <v>9.8307521449887095E-2</v>
      </c>
      <c r="Z106" s="17"/>
      <c r="AA106" s="17">
        <v>0.192302368396469</v>
      </c>
      <c r="AB106" s="17">
        <v>9.1607668302354506E-2</v>
      </c>
      <c r="AC106" s="17">
        <v>0.108060900911993</v>
      </c>
      <c r="AD106" s="17">
        <v>0.116999158212906</v>
      </c>
      <c r="AE106" s="17">
        <v>0.190056962220987</v>
      </c>
      <c r="AF106" s="17"/>
      <c r="AG106" s="17">
        <v>0.20373695032418701</v>
      </c>
      <c r="AH106" s="17">
        <v>8.8828471240505497E-2</v>
      </c>
      <c r="AI106" s="17">
        <v>0.15052216012662001</v>
      </c>
      <c r="AJ106" s="17">
        <v>0.101233060658699</v>
      </c>
      <c r="AK106" s="17">
        <v>0.13628384932995699</v>
      </c>
    </row>
    <row r="107" spans="2:37" x14ac:dyDescent="0.2">
      <c r="B107" t="s">
        <v>57</v>
      </c>
      <c r="C107" s="17">
        <v>3.8222823623238103E-2</v>
      </c>
      <c r="D107" s="17">
        <v>3.8077955795532102E-2</v>
      </c>
      <c r="E107" s="17">
        <v>3.8363651567519003E-2</v>
      </c>
      <c r="F107" s="17"/>
      <c r="G107" s="17">
        <v>2.0757659891397402E-2</v>
      </c>
      <c r="H107" s="17">
        <v>3.7997136408899401E-2</v>
      </c>
      <c r="I107" s="17">
        <v>5.74835504539302E-2</v>
      </c>
      <c r="J107" s="17">
        <v>5.2629940119851601E-2</v>
      </c>
      <c r="K107" s="17">
        <v>4.6880166334865303E-2</v>
      </c>
      <c r="L107" s="17">
        <v>0</v>
      </c>
      <c r="M107" s="17"/>
      <c r="N107" s="17">
        <v>1.4815911159857101E-2</v>
      </c>
      <c r="O107" s="17">
        <v>8.9449096847760798E-2</v>
      </c>
      <c r="P107" s="17">
        <v>2.6480277903729501E-2</v>
      </c>
      <c r="Q107" s="17">
        <v>5.3736072976974102E-2</v>
      </c>
      <c r="R107" s="17">
        <v>8.2106443439559806E-2</v>
      </c>
      <c r="S107" s="17">
        <v>2.4337876979828501E-2</v>
      </c>
      <c r="T107" s="17">
        <v>4.4287579274331301E-2</v>
      </c>
      <c r="U107" s="17">
        <v>0.110944013909248</v>
      </c>
      <c r="V107" s="17">
        <v>2.2681045062350601E-2</v>
      </c>
      <c r="W107" s="17">
        <v>4.9287079088473802E-2</v>
      </c>
      <c r="X107" s="17">
        <v>0</v>
      </c>
      <c r="Y107" s="17">
        <v>0</v>
      </c>
      <c r="Z107" s="17"/>
      <c r="AA107" s="17">
        <v>2.1924956196778901E-2</v>
      </c>
      <c r="AB107" s="17">
        <v>2.0810909924513898E-2</v>
      </c>
      <c r="AC107" s="17">
        <v>7.7419261359126607E-2</v>
      </c>
      <c r="AD107" s="17">
        <v>6.0229540852603299E-2</v>
      </c>
      <c r="AE107" s="17">
        <v>6.2528841116186298E-2</v>
      </c>
      <c r="AF107" s="17"/>
      <c r="AG107" s="17">
        <v>1.1706901605202101E-2</v>
      </c>
      <c r="AH107" s="17">
        <v>4.5097037634352598E-2</v>
      </c>
      <c r="AI107" s="17">
        <v>0</v>
      </c>
      <c r="AJ107" s="17">
        <v>4.7238634107848697E-2</v>
      </c>
      <c r="AK107" s="17">
        <v>9.13891134018079E-2</v>
      </c>
    </row>
    <row r="108" spans="2:37" x14ac:dyDescent="0.2">
      <c r="B108" t="s">
        <v>88</v>
      </c>
      <c r="C108" s="17">
        <v>1.8454979381415701E-2</v>
      </c>
      <c r="D108" s="17">
        <v>1.1507339358078199E-2</v>
      </c>
      <c r="E108" s="17">
        <v>2.5208872758460201E-2</v>
      </c>
      <c r="F108" s="17"/>
      <c r="G108" s="17">
        <v>7.2666224116274504E-3</v>
      </c>
      <c r="H108" s="17">
        <v>0</v>
      </c>
      <c r="I108" s="17">
        <v>1.8658564308064899E-2</v>
      </c>
      <c r="J108" s="17">
        <v>6.5880057078933005E-2</v>
      </c>
      <c r="K108" s="17">
        <v>4.3584054631855197E-2</v>
      </c>
      <c r="L108" s="17">
        <v>0</v>
      </c>
      <c r="M108" s="17"/>
      <c r="N108" s="17">
        <v>1.8089490749135299E-2</v>
      </c>
      <c r="O108" s="17">
        <v>0</v>
      </c>
      <c r="P108" s="17">
        <v>0</v>
      </c>
      <c r="Q108" s="17">
        <v>5.4288376207364299E-2</v>
      </c>
      <c r="R108" s="17">
        <v>5.5841050241634403E-2</v>
      </c>
      <c r="S108" s="17">
        <v>2.05651802411463E-2</v>
      </c>
      <c r="T108" s="17">
        <v>0</v>
      </c>
      <c r="U108" s="17">
        <v>0</v>
      </c>
      <c r="V108" s="17">
        <v>2.7378011914642598E-2</v>
      </c>
      <c r="W108" s="17">
        <v>0</v>
      </c>
      <c r="X108" s="17">
        <v>3.0678130380596001E-2</v>
      </c>
      <c r="Y108" s="17">
        <v>0</v>
      </c>
      <c r="Z108" s="17"/>
      <c r="AA108" s="17">
        <v>1.46621443758364E-2</v>
      </c>
      <c r="AB108" s="17">
        <v>1.21361124465832E-2</v>
      </c>
      <c r="AC108" s="17">
        <v>1.9946204840924599E-2</v>
      </c>
      <c r="AD108" s="17">
        <v>1.9181784914073501E-2</v>
      </c>
      <c r="AE108" s="17">
        <v>1.6924021303358201E-2</v>
      </c>
      <c r="AF108" s="17"/>
      <c r="AG108" s="17">
        <v>1.44501273319415E-2</v>
      </c>
      <c r="AH108" s="17">
        <v>9.4981672081335192E-3</v>
      </c>
      <c r="AI108" s="17">
        <v>2.77838312807441E-2</v>
      </c>
      <c r="AJ108" s="17">
        <v>1.92323690003245E-2</v>
      </c>
      <c r="AK108" s="17">
        <v>2.5721219510738101E-2</v>
      </c>
    </row>
    <row r="109" spans="2:37" x14ac:dyDescent="0.2">
      <c r="B109" t="s">
        <v>89</v>
      </c>
      <c r="C109" s="17">
        <v>2.3156870623375798E-3</v>
      </c>
      <c r="D109" s="17">
        <v>4.6978034532335596E-3</v>
      </c>
      <c r="E109" s="17">
        <v>0</v>
      </c>
      <c r="F109" s="17"/>
      <c r="G109" s="17">
        <v>9.7813244751334804E-3</v>
      </c>
      <c r="H109" s="17">
        <v>0</v>
      </c>
      <c r="I109" s="17">
        <v>0</v>
      </c>
      <c r="J109" s="17">
        <v>0</v>
      </c>
      <c r="K109" s="17">
        <v>0</v>
      </c>
      <c r="L109" s="17">
        <v>0</v>
      </c>
      <c r="M109" s="17"/>
      <c r="N109" s="17">
        <v>1.1519667948042701E-2</v>
      </c>
      <c r="O109" s="17">
        <v>0</v>
      </c>
      <c r="P109" s="17">
        <v>0</v>
      </c>
      <c r="Q109" s="17">
        <v>0</v>
      </c>
      <c r="R109" s="17">
        <v>0</v>
      </c>
      <c r="S109" s="17">
        <v>0</v>
      </c>
      <c r="T109" s="17">
        <v>0</v>
      </c>
      <c r="U109" s="17">
        <v>0</v>
      </c>
      <c r="V109" s="17">
        <v>0</v>
      </c>
      <c r="W109" s="17">
        <v>0</v>
      </c>
      <c r="X109" s="17">
        <v>0</v>
      </c>
      <c r="Y109" s="17">
        <v>0</v>
      </c>
      <c r="Z109" s="17"/>
      <c r="AA109" s="17">
        <v>0</v>
      </c>
      <c r="AB109" s="17">
        <v>0</v>
      </c>
      <c r="AC109" s="17">
        <v>0</v>
      </c>
      <c r="AD109" s="17">
        <v>0</v>
      </c>
      <c r="AE109" s="17">
        <v>0</v>
      </c>
      <c r="AF109" s="17"/>
      <c r="AG109" s="17">
        <v>0</v>
      </c>
      <c r="AH109" s="17">
        <v>0</v>
      </c>
      <c r="AI109" s="17">
        <v>0</v>
      </c>
      <c r="AJ109" s="17">
        <v>0</v>
      </c>
      <c r="AK109" s="17">
        <v>0</v>
      </c>
    </row>
    <row r="110" spans="2:37" x14ac:dyDescent="0.2">
      <c r="B110" t="s">
        <v>58</v>
      </c>
      <c r="C110" s="17">
        <v>5.0042401562119402E-3</v>
      </c>
      <c r="D110" s="17">
        <v>1.01520352507956E-2</v>
      </c>
      <c r="E110" s="17">
        <v>0</v>
      </c>
      <c r="F110" s="17"/>
      <c r="G110" s="17">
        <v>0</v>
      </c>
      <c r="H110" s="17">
        <v>0</v>
      </c>
      <c r="I110" s="17">
        <v>0</v>
      </c>
      <c r="J110" s="17">
        <v>3.6753459768723601E-2</v>
      </c>
      <c r="K110" s="17">
        <v>0</v>
      </c>
      <c r="L110" s="17">
        <v>0</v>
      </c>
      <c r="M110" s="17"/>
      <c r="N110" s="17">
        <v>9.5314393831303391E-3</v>
      </c>
      <c r="O110" s="17">
        <v>0</v>
      </c>
      <c r="P110" s="17">
        <v>0</v>
      </c>
      <c r="Q110" s="17">
        <v>0</v>
      </c>
      <c r="R110" s="17">
        <v>0</v>
      </c>
      <c r="S110" s="17">
        <v>0</v>
      </c>
      <c r="T110" s="17">
        <v>0</v>
      </c>
      <c r="U110" s="17">
        <v>0</v>
      </c>
      <c r="V110" s="17">
        <v>2.0736553342861098E-2</v>
      </c>
      <c r="W110" s="17">
        <v>0</v>
      </c>
      <c r="X110" s="17">
        <v>0</v>
      </c>
      <c r="Y110" s="17">
        <v>0</v>
      </c>
      <c r="Z110" s="17"/>
      <c r="AA110" s="17">
        <v>2.0095818063287401E-2</v>
      </c>
      <c r="AB110" s="17">
        <v>0</v>
      </c>
      <c r="AC110" s="17">
        <v>0</v>
      </c>
      <c r="AD110" s="17">
        <v>0</v>
      </c>
      <c r="AE110" s="17">
        <v>0</v>
      </c>
      <c r="AF110" s="17"/>
      <c r="AG110" s="17">
        <v>0</v>
      </c>
      <c r="AH110" s="17">
        <v>0</v>
      </c>
      <c r="AI110" s="17">
        <v>0</v>
      </c>
      <c r="AJ110" s="17">
        <v>0</v>
      </c>
      <c r="AK110" s="17">
        <v>0</v>
      </c>
    </row>
    <row r="111" spans="2:37" x14ac:dyDescent="0.2">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row>
    <row r="112" spans="2:37" x14ac:dyDescent="0.2">
      <c r="B112" s="6" t="s">
        <v>104</v>
      </c>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row>
    <row r="113" spans="2:37" x14ac:dyDescent="0.2">
      <c r="B113" s="21" t="s">
        <v>96</v>
      </c>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row>
    <row r="114" spans="2:37" x14ac:dyDescent="0.2">
      <c r="B114" t="s">
        <v>85</v>
      </c>
      <c r="C114" s="17">
        <v>0.77556026209201001</v>
      </c>
      <c r="D114" s="17">
        <v>0.77655906616177806</v>
      </c>
      <c r="E114" s="17">
        <v>0.77462504435581503</v>
      </c>
      <c r="F114" s="17"/>
      <c r="G114" s="17">
        <v>0.53069911967389005</v>
      </c>
      <c r="H114" s="17">
        <v>0.61835151718654102</v>
      </c>
      <c r="I114" s="17">
        <v>0.81972276432699098</v>
      </c>
      <c r="J114" s="17">
        <v>0.87617291611603099</v>
      </c>
      <c r="K114" s="17">
        <v>0.85607832477146995</v>
      </c>
      <c r="L114" s="17">
        <v>0.84727000278742803</v>
      </c>
      <c r="M114" s="17"/>
      <c r="N114" s="17">
        <v>0.71159095049426402</v>
      </c>
      <c r="O114" s="17">
        <v>0.81180350176664395</v>
      </c>
      <c r="P114" s="17">
        <v>0.852237498879866</v>
      </c>
      <c r="Q114" s="17">
        <v>0.85058886001389</v>
      </c>
      <c r="R114" s="17">
        <v>0.78791904330012696</v>
      </c>
      <c r="S114" s="17">
        <v>0.68772226450485596</v>
      </c>
      <c r="T114" s="17">
        <v>0.75135895127761299</v>
      </c>
      <c r="U114" s="17">
        <v>0.69525094766382101</v>
      </c>
      <c r="V114" s="17">
        <v>0.78086996576419399</v>
      </c>
      <c r="W114" s="17">
        <v>0.74311996427230098</v>
      </c>
      <c r="X114" s="17">
        <v>0.81965884663981703</v>
      </c>
      <c r="Y114" s="17">
        <v>0.82396224590175604</v>
      </c>
      <c r="Z114" s="17"/>
      <c r="AA114" s="17">
        <v>0.76928244061491802</v>
      </c>
      <c r="AB114" s="17">
        <v>0.68417328897237895</v>
      </c>
      <c r="AC114" s="17">
        <v>0.82625656027477801</v>
      </c>
      <c r="AD114" s="17">
        <v>0.81965168442730896</v>
      </c>
      <c r="AE114" s="17">
        <v>0.67604517216459603</v>
      </c>
      <c r="AF114" s="17"/>
      <c r="AG114" s="17">
        <v>0.81778840273217501</v>
      </c>
      <c r="AH114" s="17">
        <v>0.73793809050093795</v>
      </c>
      <c r="AI114" s="17">
        <v>0.85327921584161803</v>
      </c>
      <c r="AJ114" s="17">
        <v>0.77579325043069203</v>
      </c>
      <c r="AK114" s="17">
        <v>0.67034929456109804</v>
      </c>
    </row>
    <row r="115" spans="2:37" x14ac:dyDescent="0.2">
      <c r="B115" t="s">
        <v>86</v>
      </c>
      <c r="C115" s="17">
        <v>0.17498578483107699</v>
      </c>
      <c r="D115" s="17">
        <v>0.18319158290008999</v>
      </c>
      <c r="E115" s="17">
        <v>0.16730238813088399</v>
      </c>
      <c r="F115" s="17"/>
      <c r="G115" s="17">
        <v>0.36224835703546698</v>
      </c>
      <c r="H115" s="17">
        <v>0.27292061358800601</v>
      </c>
      <c r="I115" s="17">
        <v>0.145742395462515</v>
      </c>
      <c r="J115" s="17">
        <v>9.5809464158260096E-2</v>
      </c>
      <c r="K115" s="17">
        <v>0.123958785059403</v>
      </c>
      <c r="L115" s="17">
        <v>0.12734047138777699</v>
      </c>
      <c r="M115" s="17"/>
      <c r="N115" s="17">
        <v>0.20357734942730699</v>
      </c>
      <c r="O115" s="17">
        <v>0.16252317498362701</v>
      </c>
      <c r="P115" s="17">
        <v>0.115484408535574</v>
      </c>
      <c r="Q115" s="17">
        <v>0.128576506366187</v>
      </c>
      <c r="R115" s="17">
        <v>0.13791285999602801</v>
      </c>
      <c r="S115" s="17">
        <v>0.25135323210432597</v>
      </c>
      <c r="T115" s="17">
        <v>0.17392261629685901</v>
      </c>
      <c r="U115" s="17">
        <v>0.25379767511335199</v>
      </c>
      <c r="V115" s="17">
        <v>0.17140982521324299</v>
      </c>
      <c r="W115" s="17">
        <v>0.21017379614100401</v>
      </c>
      <c r="X115" s="17">
        <v>0.167433692835015</v>
      </c>
      <c r="Y115" s="17">
        <v>0.117288605626152</v>
      </c>
      <c r="Z115" s="17"/>
      <c r="AA115" s="17">
        <v>0.199486281352591</v>
      </c>
      <c r="AB115" s="17">
        <v>0.25358135639061302</v>
      </c>
      <c r="AC115" s="17">
        <v>0.1226242515847</v>
      </c>
      <c r="AD115" s="17">
        <v>0.135185350823772</v>
      </c>
      <c r="AE115" s="17">
        <v>0.20882645026646901</v>
      </c>
      <c r="AF115" s="17"/>
      <c r="AG115" s="17">
        <v>0.15791332766427801</v>
      </c>
      <c r="AH115" s="17">
        <v>0.20506034265623199</v>
      </c>
      <c r="AI115" s="17">
        <v>9.25918257879145E-2</v>
      </c>
      <c r="AJ115" s="17">
        <v>0.16524250863423501</v>
      </c>
      <c r="AK115" s="17">
        <v>0.229845123875418</v>
      </c>
    </row>
    <row r="116" spans="2:37" x14ac:dyDescent="0.2">
      <c r="B116" t="s">
        <v>55</v>
      </c>
      <c r="C116" s="17">
        <v>3.1586588947102201E-2</v>
      </c>
      <c r="D116" s="17">
        <v>2.6766742460529399E-2</v>
      </c>
      <c r="E116" s="17">
        <v>3.6099592104005797E-2</v>
      </c>
      <c r="F116" s="17"/>
      <c r="G116" s="17">
        <v>7.1723902640122003E-2</v>
      </c>
      <c r="H116" s="17">
        <v>7.2699826847173896E-2</v>
      </c>
      <c r="I116" s="17">
        <v>3.06275360292921E-2</v>
      </c>
      <c r="J116" s="17">
        <v>1.5867597015643799E-2</v>
      </c>
      <c r="K116" s="17">
        <v>1.0607242387855801E-2</v>
      </c>
      <c r="L116" s="17">
        <v>9.2299807337093993E-3</v>
      </c>
      <c r="M116" s="17"/>
      <c r="N116" s="17">
        <v>4.9133479763846501E-2</v>
      </c>
      <c r="O116" s="17">
        <v>2.2328965840160701E-2</v>
      </c>
      <c r="P116" s="17">
        <v>2.6291155808116601E-2</v>
      </c>
      <c r="Q116" s="17">
        <v>7.5596372054964204E-3</v>
      </c>
      <c r="R116" s="17">
        <v>5.62951023639486E-2</v>
      </c>
      <c r="S116" s="17">
        <v>4.3096039729679403E-2</v>
      </c>
      <c r="T116" s="17">
        <v>5.5059491128192202E-2</v>
      </c>
      <c r="U116" s="17">
        <v>3.8964667203115498E-2</v>
      </c>
      <c r="V116" s="17">
        <v>3.3222947888213498E-2</v>
      </c>
      <c r="W116" s="17">
        <v>6.2219308891259296E-3</v>
      </c>
      <c r="X116" s="17">
        <v>0</v>
      </c>
      <c r="Y116" s="17">
        <v>4.0507735218462203E-2</v>
      </c>
      <c r="Z116" s="17"/>
      <c r="AA116" s="17">
        <v>1.3956271833825E-2</v>
      </c>
      <c r="AB116" s="17">
        <v>4.2575870348759898E-2</v>
      </c>
      <c r="AC116" s="17">
        <v>2.8938241339997599E-2</v>
      </c>
      <c r="AD116" s="17">
        <v>3.1754834942656802E-2</v>
      </c>
      <c r="AE116" s="17">
        <v>8.4088160622028493E-2</v>
      </c>
      <c r="AF116" s="17"/>
      <c r="AG116" s="17">
        <v>7.7096152023013601E-3</v>
      </c>
      <c r="AH116" s="17">
        <v>4.0810307753772798E-2</v>
      </c>
      <c r="AI116" s="17">
        <v>3.9476888833936401E-2</v>
      </c>
      <c r="AJ116" s="17">
        <v>4.89522581345583E-2</v>
      </c>
      <c r="AK116" s="17">
        <v>8.5349396621574702E-2</v>
      </c>
    </row>
    <row r="117" spans="2:37" x14ac:dyDescent="0.2">
      <c r="B117" t="s">
        <v>87</v>
      </c>
      <c r="C117" s="17">
        <v>1.32841319163477E-2</v>
      </c>
      <c r="D117" s="17">
        <v>7.3223925324923502E-3</v>
      </c>
      <c r="E117" s="17">
        <v>1.8866332248853802E-2</v>
      </c>
      <c r="F117" s="17"/>
      <c r="G117" s="17">
        <v>2.01850636637841E-2</v>
      </c>
      <c r="H117" s="17">
        <v>2.2445331954205599E-2</v>
      </c>
      <c r="I117" s="17">
        <v>0</v>
      </c>
      <c r="J117" s="17">
        <v>1.21500227100661E-2</v>
      </c>
      <c r="K117" s="17">
        <v>9.3556477812718405E-3</v>
      </c>
      <c r="L117" s="17">
        <v>1.61595450910864E-2</v>
      </c>
      <c r="M117" s="17"/>
      <c r="N117" s="17">
        <v>2.1450322761555601E-2</v>
      </c>
      <c r="O117" s="17">
        <v>3.34435740956893E-3</v>
      </c>
      <c r="P117" s="17">
        <v>0</v>
      </c>
      <c r="Q117" s="17">
        <v>5.8401539323142898E-3</v>
      </c>
      <c r="R117" s="17">
        <v>1.7872994339896801E-2</v>
      </c>
      <c r="S117" s="17">
        <v>1.2055945596821001E-2</v>
      </c>
      <c r="T117" s="17">
        <v>1.3892270900076701E-2</v>
      </c>
      <c r="U117" s="17">
        <v>1.1986710019711E-2</v>
      </c>
      <c r="V117" s="17">
        <v>1.4497261134349E-2</v>
      </c>
      <c r="W117" s="17">
        <v>4.0484308697569797E-2</v>
      </c>
      <c r="X117" s="17">
        <v>0</v>
      </c>
      <c r="Y117" s="17">
        <v>1.8241413253629001E-2</v>
      </c>
      <c r="Z117" s="17"/>
      <c r="AA117" s="17">
        <v>1.44738938508384E-2</v>
      </c>
      <c r="AB117" s="17">
        <v>1.72965844406088E-2</v>
      </c>
      <c r="AC117" s="17">
        <v>1.61916734050753E-2</v>
      </c>
      <c r="AD117" s="17">
        <v>8.3243073618286707E-3</v>
      </c>
      <c r="AE117" s="17">
        <v>1.8828860542467199E-2</v>
      </c>
      <c r="AF117" s="17"/>
      <c r="AG117" s="17">
        <v>1.4308774393008299E-2</v>
      </c>
      <c r="AH117" s="17">
        <v>1.31352836885321E-2</v>
      </c>
      <c r="AI117" s="17">
        <v>9.2448797075401802E-3</v>
      </c>
      <c r="AJ117" s="17">
        <v>1.0011982800514199E-2</v>
      </c>
      <c r="AK117" s="17">
        <v>0</v>
      </c>
    </row>
    <row r="118" spans="2:37" x14ac:dyDescent="0.2">
      <c r="B118" t="s">
        <v>57</v>
      </c>
      <c r="C118" s="17">
        <v>3.3952158152547002E-3</v>
      </c>
      <c r="D118" s="17">
        <v>3.7034087963066201E-3</v>
      </c>
      <c r="E118" s="17">
        <v>3.1066431604414302E-3</v>
      </c>
      <c r="F118" s="17"/>
      <c r="G118" s="17">
        <v>1.09036046387842E-2</v>
      </c>
      <c r="H118" s="17">
        <v>9.2782194809826694E-3</v>
      </c>
      <c r="I118" s="17">
        <v>3.9073041812013997E-3</v>
      </c>
      <c r="J118" s="17">
        <v>0</v>
      </c>
      <c r="K118" s="17">
        <v>0</v>
      </c>
      <c r="L118" s="17">
        <v>0</v>
      </c>
      <c r="M118" s="17"/>
      <c r="N118" s="17">
        <v>1.42478975530264E-2</v>
      </c>
      <c r="O118" s="17">
        <v>0</v>
      </c>
      <c r="P118" s="17">
        <v>5.9869367764441503E-3</v>
      </c>
      <c r="Q118" s="17">
        <v>0</v>
      </c>
      <c r="R118" s="17">
        <v>0</v>
      </c>
      <c r="S118" s="17">
        <v>5.7725180643177004E-3</v>
      </c>
      <c r="T118" s="17">
        <v>0</v>
      </c>
      <c r="U118" s="17">
        <v>0</v>
      </c>
      <c r="V118" s="17">
        <v>0</v>
      </c>
      <c r="W118" s="17">
        <v>0</v>
      </c>
      <c r="X118" s="17">
        <v>1.2907460525168E-2</v>
      </c>
      <c r="Y118" s="17">
        <v>0</v>
      </c>
      <c r="Z118" s="17"/>
      <c r="AA118" s="17">
        <v>2.80111234782783E-3</v>
      </c>
      <c r="AB118" s="17">
        <v>0</v>
      </c>
      <c r="AC118" s="17">
        <v>5.9892733954496997E-3</v>
      </c>
      <c r="AD118" s="17">
        <v>2.1782644273272301E-3</v>
      </c>
      <c r="AE118" s="17">
        <v>1.22113564044388E-2</v>
      </c>
      <c r="AF118" s="17"/>
      <c r="AG118" s="17">
        <v>2.2798800082377401E-3</v>
      </c>
      <c r="AH118" s="17">
        <v>1.5841611314588301E-3</v>
      </c>
      <c r="AI118" s="17">
        <v>5.4071898289907699E-3</v>
      </c>
      <c r="AJ118" s="17">
        <v>0</v>
      </c>
      <c r="AK118" s="17">
        <v>0</v>
      </c>
    </row>
    <row r="119" spans="2:37" x14ac:dyDescent="0.2">
      <c r="B119" t="s">
        <v>88</v>
      </c>
      <c r="C119" s="17">
        <v>6.9393898353050797E-4</v>
      </c>
      <c r="D119" s="17">
        <v>1.43505953128575E-3</v>
      </c>
      <c r="E119" s="17">
        <v>0</v>
      </c>
      <c r="F119" s="17"/>
      <c r="G119" s="17">
        <v>0</v>
      </c>
      <c r="H119" s="17">
        <v>4.3044909430903699E-3</v>
      </c>
      <c r="I119" s="17">
        <v>0</v>
      </c>
      <c r="J119" s="17">
        <v>0</v>
      </c>
      <c r="K119" s="17">
        <v>0</v>
      </c>
      <c r="L119" s="17">
        <v>0</v>
      </c>
      <c r="M119" s="17"/>
      <c r="N119" s="17">
        <v>0</v>
      </c>
      <c r="O119" s="17">
        <v>0</v>
      </c>
      <c r="P119" s="17">
        <v>0</v>
      </c>
      <c r="Q119" s="17">
        <v>7.4348424821126099E-3</v>
      </c>
      <c r="R119" s="17">
        <v>0</v>
      </c>
      <c r="S119" s="17">
        <v>0</v>
      </c>
      <c r="T119" s="17">
        <v>0</v>
      </c>
      <c r="U119" s="17">
        <v>0</v>
      </c>
      <c r="V119" s="17">
        <v>0</v>
      </c>
      <c r="W119" s="17">
        <v>0</v>
      </c>
      <c r="X119" s="17">
        <v>0</v>
      </c>
      <c r="Y119" s="17">
        <v>0</v>
      </c>
      <c r="Z119" s="17"/>
      <c r="AA119" s="17">
        <v>0</v>
      </c>
      <c r="AB119" s="17">
        <v>0</v>
      </c>
      <c r="AC119" s="17">
        <v>0</v>
      </c>
      <c r="AD119" s="17">
        <v>2.90555801710622E-3</v>
      </c>
      <c r="AE119" s="17">
        <v>0</v>
      </c>
      <c r="AF119" s="17"/>
      <c r="AG119" s="17">
        <v>0</v>
      </c>
      <c r="AH119" s="17">
        <v>0</v>
      </c>
      <c r="AI119" s="17">
        <v>0</v>
      </c>
      <c r="AJ119" s="17">
        <v>0</v>
      </c>
      <c r="AK119" s="17">
        <v>1.44561849419091E-2</v>
      </c>
    </row>
    <row r="120" spans="2:37" x14ac:dyDescent="0.2">
      <c r="B120" t="s">
        <v>89</v>
      </c>
      <c r="C120" s="17">
        <v>0</v>
      </c>
      <c r="D120" s="17">
        <v>0</v>
      </c>
      <c r="E120" s="17">
        <v>0</v>
      </c>
      <c r="F120" s="17"/>
      <c r="G120" s="17">
        <v>0</v>
      </c>
      <c r="H120" s="17">
        <v>0</v>
      </c>
      <c r="I120" s="17">
        <v>0</v>
      </c>
      <c r="J120" s="17">
        <v>0</v>
      </c>
      <c r="K120" s="17">
        <v>0</v>
      </c>
      <c r="L120" s="17">
        <v>0</v>
      </c>
      <c r="M120" s="17"/>
      <c r="N120" s="17">
        <v>0</v>
      </c>
      <c r="O120" s="17">
        <v>0</v>
      </c>
      <c r="P120" s="17">
        <v>0</v>
      </c>
      <c r="Q120" s="17">
        <v>0</v>
      </c>
      <c r="R120" s="17">
        <v>0</v>
      </c>
      <c r="S120" s="17">
        <v>0</v>
      </c>
      <c r="T120" s="17">
        <v>0</v>
      </c>
      <c r="U120" s="17">
        <v>0</v>
      </c>
      <c r="V120" s="17">
        <v>0</v>
      </c>
      <c r="W120" s="17">
        <v>0</v>
      </c>
      <c r="X120" s="17">
        <v>0</v>
      </c>
      <c r="Y120" s="17">
        <v>0</v>
      </c>
      <c r="Z120" s="17"/>
      <c r="AA120" s="17">
        <v>0</v>
      </c>
      <c r="AB120" s="17">
        <v>0</v>
      </c>
      <c r="AC120" s="17">
        <v>0</v>
      </c>
      <c r="AD120" s="17">
        <v>0</v>
      </c>
      <c r="AE120" s="17">
        <v>0</v>
      </c>
      <c r="AF120" s="17"/>
      <c r="AG120" s="17">
        <v>0</v>
      </c>
      <c r="AH120" s="17">
        <v>0</v>
      </c>
      <c r="AI120" s="17">
        <v>0</v>
      </c>
      <c r="AJ120" s="17">
        <v>0</v>
      </c>
      <c r="AK120" s="17">
        <v>0</v>
      </c>
    </row>
    <row r="121" spans="2:37" x14ac:dyDescent="0.2">
      <c r="B121" t="s">
        <v>58</v>
      </c>
      <c r="C121" s="17">
        <v>4.9407741467728003E-4</v>
      </c>
      <c r="D121" s="17">
        <v>1.0217476175187099E-3</v>
      </c>
      <c r="E121" s="17">
        <v>0</v>
      </c>
      <c r="F121" s="17"/>
      <c r="G121" s="17">
        <v>4.2399523479527699E-3</v>
      </c>
      <c r="H121" s="17">
        <v>0</v>
      </c>
      <c r="I121" s="17">
        <v>0</v>
      </c>
      <c r="J121" s="17">
        <v>0</v>
      </c>
      <c r="K121" s="17">
        <v>0</v>
      </c>
      <c r="L121" s="17">
        <v>0</v>
      </c>
      <c r="M121" s="17"/>
      <c r="N121" s="17">
        <v>0</v>
      </c>
      <c r="O121" s="17">
        <v>0</v>
      </c>
      <c r="P121" s="17">
        <v>0</v>
      </c>
      <c r="Q121" s="17">
        <v>0</v>
      </c>
      <c r="R121" s="17">
        <v>0</v>
      </c>
      <c r="S121" s="17">
        <v>0</v>
      </c>
      <c r="T121" s="17">
        <v>5.76667039725805E-3</v>
      </c>
      <c r="U121" s="17">
        <v>0</v>
      </c>
      <c r="V121" s="17">
        <v>0</v>
      </c>
      <c r="W121" s="17">
        <v>0</v>
      </c>
      <c r="X121" s="17">
        <v>0</v>
      </c>
      <c r="Y121" s="17">
        <v>0</v>
      </c>
      <c r="Z121" s="17"/>
      <c r="AA121" s="17">
        <v>0</v>
      </c>
      <c r="AB121" s="17">
        <v>2.3728998476392898E-3</v>
      </c>
      <c r="AC121" s="17">
        <v>0</v>
      </c>
      <c r="AD121" s="17">
        <v>0</v>
      </c>
      <c r="AE121" s="17">
        <v>0</v>
      </c>
      <c r="AF121" s="17"/>
      <c r="AG121" s="17">
        <v>0</v>
      </c>
      <c r="AH121" s="17">
        <v>1.4718142690660499E-3</v>
      </c>
      <c r="AI121" s="17">
        <v>0</v>
      </c>
      <c r="AJ121" s="17">
        <v>0</v>
      </c>
      <c r="AK121" s="17">
        <v>0</v>
      </c>
    </row>
    <row r="122" spans="2:37" x14ac:dyDescent="0.2">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row>
    <row r="123" spans="2:37" x14ac:dyDescent="0.2">
      <c r="B123" s="6" t="s">
        <v>105</v>
      </c>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row>
    <row r="124" spans="2:37" x14ac:dyDescent="0.2">
      <c r="B124" s="21" t="s">
        <v>96</v>
      </c>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row>
    <row r="125" spans="2:37" x14ac:dyDescent="0.2">
      <c r="B125" t="s">
        <v>85</v>
      </c>
      <c r="C125" s="17">
        <v>7.95680754225397E-2</v>
      </c>
      <c r="D125" s="17">
        <v>0.102975611640931</v>
      </c>
      <c r="E125" s="17">
        <v>5.7305221872485199E-2</v>
      </c>
      <c r="F125" s="17"/>
      <c r="G125" s="17">
        <v>0.119243010256631</v>
      </c>
      <c r="H125" s="17">
        <v>0.13173284662300599</v>
      </c>
      <c r="I125" s="17">
        <v>8.4489057368178605E-2</v>
      </c>
      <c r="J125" s="17">
        <v>9.1419315686960601E-2</v>
      </c>
      <c r="K125" s="17">
        <v>1.2169893176311499E-2</v>
      </c>
      <c r="L125" s="17">
        <v>2.2271040560892699E-2</v>
      </c>
      <c r="M125" s="17"/>
      <c r="N125" s="17">
        <v>0.106629397074222</v>
      </c>
      <c r="O125" s="17">
        <v>8.1059300201415802E-2</v>
      </c>
      <c r="P125" s="17">
        <v>7.5346092124071104E-2</v>
      </c>
      <c r="Q125" s="17">
        <v>2.01874126316814E-2</v>
      </c>
      <c r="R125" s="17">
        <v>0.15903991146871299</v>
      </c>
      <c r="S125" s="17">
        <v>2.482195595361E-2</v>
      </c>
      <c r="T125" s="17">
        <v>5.7652649281938001E-2</v>
      </c>
      <c r="U125" s="17">
        <v>0.112655223681406</v>
      </c>
      <c r="V125" s="17">
        <v>0.11673608032298</v>
      </c>
      <c r="W125" s="17">
        <v>6.5538291938957396E-2</v>
      </c>
      <c r="X125" s="17">
        <v>2.8713070559401699E-2</v>
      </c>
      <c r="Y125" s="17">
        <v>7.4227043184034294E-2</v>
      </c>
      <c r="Z125" s="17"/>
      <c r="AA125" s="17">
        <v>8.8859649136189905E-2</v>
      </c>
      <c r="AB125" s="17">
        <v>0.119220647689146</v>
      </c>
      <c r="AC125" s="17">
        <v>6.7798170436008998E-2</v>
      </c>
      <c r="AD125" s="17">
        <v>6.1780122095034397E-2</v>
      </c>
      <c r="AE125" s="17">
        <v>4.6920581007316498E-2</v>
      </c>
      <c r="AF125" s="17"/>
      <c r="AG125" s="17">
        <v>7.5823853907836899E-2</v>
      </c>
      <c r="AH125" s="17">
        <v>9.3049269546619504E-2</v>
      </c>
      <c r="AI125" s="17">
        <v>5.0945216890497497E-2</v>
      </c>
      <c r="AJ125" s="17">
        <v>8.0984756264461E-2</v>
      </c>
      <c r="AK125" s="17">
        <v>4.5598686951231003E-2</v>
      </c>
    </row>
    <row r="126" spans="2:37" x14ac:dyDescent="0.2">
      <c r="B126" t="s">
        <v>86</v>
      </c>
      <c r="C126" s="17">
        <v>6.7585336294524803E-2</v>
      </c>
      <c r="D126" s="17">
        <v>8.0563358784543307E-2</v>
      </c>
      <c r="E126" s="17">
        <v>5.5241969125553299E-2</v>
      </c>
      <c r="F126" s="17"/>
      <c r="G126" s="17">
        <v>0.123983414094314</v>
      </c>
      <c r="H126" s="17">
        <v>0.16969544459458</v>
      </c>
      <c r="I126" s="17">
        <v>5.9056214595986402E-2</v>
      </c>
      <c r="J126" s="17">
        <v>0</v>
      </c>
      <c r="K126" s="17">
        <v>3.7542953369354599E-2</v>
      </c>
      <c r="L126" s="17">
        <v>2.1286931261782001E-2</v>
      </c>
      <c r="M126" s="17"/>
      <c r="N126" s="17">
        <v>0.110698411611098</v>
      </c>
      <c r="O126" s="17">
        <v>0.127721990612122</v>
      </c>
      <c r="P126" s="17">
        <v>1.9789366306537999E-2</v>
      </c>
      <c r="Q126" s="17">
        <v>0</v>
      </c>
      <c r="R126" s="17">
        <v>8.2013602668868105E-2</v>
      </c>
      <c r="S126" s="17">
        <v>7.5893225830908601E-2</v>
      </c>
      <c r="T126" s="17">
        <v>2.08420846150476E-2</v>
      </c>
      <c r="U126" s="17">
        <v>3.3782420204053601E-2</v>
      </c>
      <c r="V126" s="17">
        <v>8.1542587684708401E-2</v>
      </c>
      <c r="W126" s="17">
        <v>6.0195539466249198E-2</v>
      </c>
      <c r="X126" s="17">
        <v>0</v>
      </c>
      <c r="Y126" s="17">
        <v>0.102171566953954</v>
      </c>
      <c r="Z126" s="17"/>
      <c r="AA126" s="17">
        <v>5.9001851516916198E-2</v>
      </c>
      <c r="AB126" s="17">
        <v>0.146194800182532</v>
      </c>
      <c r="AC126" s="17">
        <v>4.3858051408695302E-2</v>
      </c>
      <c r="AD126" s="17">
        <v>4.7093993366576402E-2</v>
      </c>
      <c r="AE126" s="17">
        <v>8.1411984026052306E-2</v>
      </c>
      <c r="AF126" s="17"/>
      <c r="AG126" s="17">
        <v>1.9840142445255799E-2</v>
      </c>
      <c r="AH126" s="17">
        <v>9.4580954384818894E-2</v>
      </c>
      <c r="AI126" s="17">
        <v>7.1598549513476301E-2</v>
      </c>
      <c r="AJ126" s="17">
        <v>4.5077393199043497E-2</v>
      </c>
      <c r="AK126" s="17">
        <v>0.137060503249785</v>
      </c>
    </row>
    <row r="127" spans="2:37" x14ac:dyDescent="0.2">
      <c r="B127" t="s">
        <v>55</v>
      </c>
      <c r="C127" s="17">
        <v>9.20651066349185E-2</v>
      </c>
      <c r="D127" s="17">
        <v>0.121708767628067</v>
      </c>
      <c r="E127" s="17">
        <v>6.3871089237247602E-2</v>
      </c>
      <c r="F127" s="17"/>
      <c r="G127" s="17">
        <v>0.16005830995303399</v>
      </c>
      <c r="H127" s="17">
        <v>0.10812890231949999</v>
      </c>
      <c r="I127" s="17">
        <v>0.13239691446969601</v>
      </c>
      <c r="J127" s="17">
        <v>5.5192532120736201E-2</v>
      </c>
      <c r="K127" s="17">
        <v>1.0554922930184001E-2</v>
      </c>
      <c r="L127" s="17">
        <v>8.2701046576520207E-2</v>
      </c>
      <c r="M127" s="17"/>
      <c r="N127" s="17">
        <v>0.104527617091546</v>
      </c>
      <c r="O127" s="17">
        <v>0.114560687713728</v>
      </c>
      <c r="P127" s="17">
        <v>0.102117402044324</v>
      </c>
      <c r="Q127" s="17">
        <v>7.5044425628544603E-2</v>
      </c>
      <c r="R127" s="17">
        <v>0.103279408327118</v>
      </c>
      <c r="S127" s="17">
        <v>8.1420472653994894E-2</v>
      </c>
      <c r="T127" s="17">
        <v>0.10489349985627899</v>
      </c>
      <c r="U127" s="17">
        <v>0.15548924456171501</v>
      </c>
      <c r="V127" s="17">
        <v>9.0966598739925505E-2</v>
      </c>
      <c r="W127" s="17">
        <v>6.96634366984408E-2</v>
      </c>
      <c r="X127" s="17">
        <v>2.66816573680787E-2</v>
      </c>
      <c r="Y127" s="17">
        <v>6.1211114940753403E-2</v>
      </c>
      <c r="Z127" s="17"/>
      <c r="AA127" s="17">
        <v>0.14633520844985301</v>
      </c>
      <c r="AB127" s="17">
        <v>0.140189992012138</v>
      </c>
      <c r="AC127" s="17">
        <v>2.3578735921861601E-2</v>
      </c>
      <c r="AD127" s="17">
        <v>8.9121583765641804E-2</v>
      </c>
      <c r="AE127" s="17">
        <v>6.7433712856064795E-2</v>
      </c>
      <c r="AF127" s="17"/>
      <c r="AG127" s="17">
        <v>0.12057090605741499</v>
      </c>
      <c r="AH127" s="17">
        <v>0.112925776734352</v>
      </c>
      <c r="AI127" s="17">
        <v>1.8930374378832101E-2</v>
      </c>
      <c r="AJ127" s="17">
        <v>0.135225964417623</v>
      </c>
      <c r="AK127" s="17">
        <v>8.4457528780241597E-2</v>
      </c>
    </row>
    <row r="128" spans="2:37" x14ac:dyDescent="0.2">
      <c r="B128" t="s">
        <v>87</v>
      </c>
      <c r="C128" s="17">
        <v>0.12975567165704899</v>
      </c>
      <c r="D128" s="17">
        <v>0.13773974327083999</v>
      </c>
      <c r="E128" s="17">
        <v>0.122162039614249</v>
      </c>
      <c r="F128" s="17"/>
      <c r="G128" s="17">
        <v>0.20568193202047999</v>
      </c>
      <c r="H128" s="17">
        <v>0.18064418316355599</v>
      </c>
      <c r="I128" s="17">
        <v>0.12765196670794199</v>
      </c>
      <c r="J128" s="17">
        <v>5.9871439131041197E-2</v>
      </c>
      <c r="K128" s="17">
        <v>0.19763866618227399</v>
      </c>
      <c r="L128" s="17">
        <v>4.5930216143423699E-2</v>
      </c>
      <c r="M128" s="17"/>
      <c r="N128" s="17">
        <v>0.12553737930341599</v>
      </c>
      <c r="O128" s="17">
        <v>0.14986690805644301</v>
      </c>
      <c r="P128" s="17">
        <v>0.20194897189941999</v>
      </c>
      <c r="Q128" s="17">
        <v>0.14041940360789901</v>
      </c>
      <c r="R128" s="17">
        <v>6.6879999716701194E-2</v>
      </c>
      <c r="S128" s="17">
        <v>0.207116698378743</v>
      </c>
      <c r="T128" s="17">
        <v>0.122010846506159</v>
      </c>
      <c r="U128" s="17">
        <v>0.181787139609</v>
      </c>
      <c r="V128" s="17">
        <v>5.8390800336322303E-2</v>
      </c>
      <c r="W128" s="17">
        <v>7.4339489506519599E-2</v>
      </c>
      <c r="X128" s="17">
        <v>0.21591628694176801</v>
      </c>
      <c r="Y128" s="17">
        <v>6.0417244388111899E-2</v>
      </c>
      <c r="Z128" s="17"/>
      <c r="AA128" s="17">
        <v>0.18617717164427999</v>
      </c>
      <c r="AB128" s="17">
        <v>0.10587212615234599</v>
      </c>
      <c r="AC128" s="17">
        <v>0.121145395706429</v>
      </c>
      <c r="AD128" s="17">
        <v>9.3911054147271994E-2</v>
      </c>
      <c r="AE128" s="17">
        <v>0.23634472276521001</v>
      </c>
      <c r="AF128" s="17"/>
      <c r="AG128" s="17">
        <v>0.16246441414768001</v>
      </c>
      <c r="AH128" s="17">
        <v>0.116905044006757</v>
      </c>
      <c r="AI128" s="17">
        <v>0.122586536378509</v>
      </c>
      <c r="AJ128" s="17">
        <v>0.11105921483100301</v>
      </c>
      <c r="AK128" s="17">
        <v>0.15618977907249801</v>
      </c>
    </row>
    <row r="129" spans="2:37" x14ac:dyDescent="0.2">
      <c r="B129" t="s">
        <v>57</v>
      </c>
      <c r="C129" s="17">
        <v>0.16319919789503601</v>
      </c>
      <c r="D129" s="17">
        <v>0.13990016126603599</v>
      </c>
      <c r="E129" s="17">
        <v>0.18535885773660599</v>
      </c>
      <c r="F129" s="17"/>
      <c r="G129" s="17">
        <v>7.7285333543329601E-2</v>
      </c>
      <c r="H129" s="17">
        <v>0.11910499797334</v>
      </c>
      <c r="I129" s="17">
        <v>0.13348608524541999</v>
      </c>
      <c r="J129" s="17">
        <v>0.28628923893561598</v>
      </c>
      <c r="K129" s="17">
        <v>0.23155834415191001</v>
      </c>
      <c r="L129" s="17">
        <v>0.110335587445527</v>
      </c>
      <c r="M129" s="17"/>
      <c r="N129" s="17">
        <v>0.153136082844297</v>
      </c>
      <c r="O129" s="17">
        <v>0.120036750747284</v>
      </c>
      <c r="P129" s="17">
        <v>8.8797482330932404E-2</v>
      </c>
      <c r="Q129" s="17">
        <v>0.30501965796525099</v>
      </c>
      <c r="R129" s="17">
        <v>0.120820636553041</v>
      </c>
      <c r="S129" s="17">
        <v>0.19137886782058899</v>
      </c>
      <c r="T129" s="17">
        <v>8.7782374295970494E-2</v>
      </c>
      <c r="U129" s="17">
        <v>0.12139698054113</v>
      </c>
      <c r="V129" s="17">
        <v>0.17966391496581399</v>
      </c>
      <c r="W129" s="17">
        <v>0.200035112959321</v>
      </c>
      <c r="X129" s="17">
        <v>0.26665472404745899</v>
      </c>
      <c r="Y129" s="17">
        <v>0.122826006803804</v>
      </c>
      <c r="Z129" s="17"/>
      <c r="AA129" s="17">
        <v>0.115255869158241</v>
      </c>
      <c r="AB129" s="17">
        <v>0.12902704621892599</v>
      </c>
      <c r="AC129" s="17">
        <v>0.17994360095640399</v>
      </c>
      <c r="AD129" s="17">
        <v>0.182637998732886</v>
      </c>
      <c r="AE129" s="17">
        <v>0.19002666142988001</v>
      </c>
      <c r="AF129" s="17"/>
      <c r="AG129" s="17">
        <v>9.1753714660290905E-2</v>
      </c>
      <c r="AH129" s="17">
        <v>0.160866406493681</v>
      </c>
      <c r="AI129" s="17">
        <v>0.25207826227111702</v>
      </c>
      <c r="AJ129" s="17">
        <v>0.14072312706694401</v>
      </c>
      <c r="AK129" s="17">
        <v>0.241701911367427</v>
      </c>
    </row>
    <row r="130" spans="2:37" x14ac:dyDescent="0.2">
      <c r="B130" t="s">
        <v>88</v>
      </c>
      <c r="C130" s="17">
        <v>0.392685433984509</v>
      </c>
      <c r="D130" s="17">
        <v>0.36502194261898202</v>
      </c>
      <c r="E130" s="17">
        <v>0.41899611662995601</v>
      </c>
      <c r="F130" s="17"/>
      <c r="G130" s="17">
        <v>0.27261929780081701</v>
      </c>
      <c r="H130" s="17">
        <v>0.28174550798117798</v>
      </c>
      <c r="I130" s="17">
        <v>0.403483605451463</v>
      </c>
      <c r="J130" s="17">
        <v>0.44244464906618403</v>
      </c>
      <c r="K130" s="17">
        <v>0.441204579633587</v>
      </c>
      <c r="L130" s="17">
        <v>0.49681136030510997</v>
      </c>
      <c r="M130" s="17"/>
      <c r="N130" s="17">
        <v>0.34254562698364299</v>
      </c>
      <c r="O130" s="17">
        <v>0.29160654586149098</v>
      </c>
      <c r="P130" s="17">
        <v>0.47354525342778497</v>
      </c>
      <c r="Q130" s="17">
        <v>0.388449352129347</v>
      </c>
      <c r="R130" s="17">
        <v>0.36875994468418299</v>
      </c>
      <c r="S130" s="17">
        <v>0.33307442554023797</v>
      </c>
      <c r="T130" s="17">
        <v>0.44780848334344803</v>
      </c>
      <c r="U130" s="17">
        <v>0.39488899140269501</v>
      </c>
      <c r="V130" s="17">
        <v>0.425594183830869</v>
      </c>
      <c r="W130" s="17">
        <v>0.43442720246944899</v>
      </c>
      <c r="X130" s="17">
        <v>0.38343564112534201</v>
      </c>
      <c r="Y130" s="17">
        <v>0.57914702372934201</v>
      </c>
      <c r="Z130" s="17"/>
      <c r="AA130" s="17">
        <v>0.35287977947884502</v>
      </c>
      <c r="AB130" s="17">
        <v>0.30684078162040201</v>
      </c>
      <c r="AC130" s="17">
        <v>0.48304875475097597</v>
      </c>
      <c r="AD130" s="17">
        <v>0.45583279848760699</v>
      </c>
      <c r="AE130" s="17">
        <v>0.28254255260335698</v>
      </c>
      <c r="AF130" s="17"/>
      <c r="AG130" s="17">
        <v>0.39632931225492601</v>
      </c>
      <c r="AH130" s="17">
        <v>0.36610366989117898</v>
      </c>
      <c r="AI130" s="17">
        <v>0.38495136434138999</v>
      </c>
      <c r="AJ130" s="17">
        <v>0.45621487952422801</v>
      </c>
      <c r="AK130" s="17">
        <v>0.22623677007708501</v>
      </c>
    </row>
    <row r="131" spans="2:37" x14ac:dyDescent="0.2">
      <c r="B131" t="s">
        <v>89</v>
      </c>
      <c r="C131" s="17">
        <v>4.6547093048680398E-2</v>
      </c>
      <c r="D131" s="17">
        <v>2.0537432272280901E-2</v>
      </c>
      <c r="E131" s="17">
        <v>7.1284821246517402E-2</v>
      </c>
      <c r="F131" s="17"/>
      <c r="G131" s="17">
        <v>4.1128702331394297E-2</v>
      </c>
      <c r="H131" s="17">
        <v>8.9481173448392008E-3</v>
      </c>
      <c r="I131" s="17">
        <v>2.6612076258747099E-2</v>
      </c>
      <c r="J131" s="17">
        <v>2.1385600681398199E-2</v>
      </c>
      <c r="K131" s="17">
        <v>2.37667696259189E-2</v>
      </c>
      <c r="L131" s="17">
        <v>0.17502726654306799</v>
      </c>
      <c r="M131" s="17"/>
      <c r="N131" s="17">
        <v>4.4665504579483303E-2</v>
      </c>
      <c r="O131" s="17">
        <v>4.6562125061734599E-2</v>
      </c>
      <c r="P131" s="17">
        <v>0</v>
      </c>
      <c r="Q131" s="17">
        <v>2.1459742666841999E-2</v>
      </c>
      <c r="R131" s="17">
        <v>7.3480214233657498E-2</v>
      </c>
      <c r="S131" s="17">
        <v>5.3255187723809702E-2</v>
      </c>
      <c r="T131" s="17">
        <v>6.0471930960534499E-2</v>
      </c>
      <c r="U131" s="17">
        <v>0</v>
      </c>
      <c r="V131" s="17">
        <v>4.71058341193809E-2</v>
      </c>
      <c r="W131" s="17">
        <v>9.5800926961063002E-2</v>
      </c>
      <c r="X131" s="17">
        <v>7.8598619957950797E-2</v>
      </c>
      <c r="Y131" s="17">
        <v>0</v>
      </c>
      <c r="Z131" s="17"/>
      <c r="AA131" s="17">
        <v>2.7733904498552401E-2</v>
      </c>
      <c r="AB131" s="17">
        <v>3.7224125206259402E-2</v>
      </c>
      <c r="AC131" s="17">
        <v>1.5606855344003001E-2</v>
      </c>
      <c r="AD131" s="17">
        <v>5.5588849703515901E-2</v>
      </c>
      <c r="AE131" s="17">
        <v>4.9120499818919298E-2</v>
      </c>
      <c r="AF131" s="17"/>
      <c r="AG131" s="17">
        <v>0.104360279676248</v>
      </c>
      <c r="AH131" s="17">
        <v>2.89002356063261E-2</v>
      </c>
      <c r="AI131" s="17">
        <v>3.9018643461052202E-2</v>
      </c>
      <c r="AJ131" s="17">
        <v>3.07146646966973E-2</v>
      </c>
      <c r="AK131" s="17">
        <v>8.2696429838973504E-2</v>
      </c>
    </row>
    <row r="132" spans="2:37" x14ac:dyDescent="0.2">
      <c r="B132" t="s">
        <v>58</v>
      </c>
      <c r="C132" s="17">
        <v>2.85940850627436E-2</v>
      </c>
      <c r="D132" s="17">
        <v>3.1552982518319901E-2</v>
      </c>
      <c r="E132" s="17">
        <v>2.5779884537385899E-2</v>
      </c>
      <c r="F132" s="17"/>
      <c r="G132" s="17">
        <v>0</v>
      </c>
      <c r="H132" s="17">
        <v>0</v>
      </c>
      <c r="I132" s="17">
        <v>3.2824079902566403E-2</v>
      </c>
      <c r="J132" s="17">
        <v>4.3397224378063197E-2</v>
      </c>
      <c r="K132" s="17">
        <v>4.5563870930459098E-2</v>
      </c>
      <c r="L132" s="17">
        <v>4.5636551163676597E-2</v>
      </c>
      <c r="M132" s="17"/>
      <c r="N132" s="17">
        <v>1.22599805122952E-2</v>
      </c>
      <c r="O132" s="17">
        <v>6.8585691745780802E-2</v>
      </c>
      <c r="P132" s="17">
        <v>3.8455431866930401E-2</v>
      </c>
      <c r="Q132" s="17">
        <v>4.9420005370435699E-2</v>
      </c>
      <c r="R132" s="17">
        <v>2.5726282347718999E-2</v>
      </c>
      <c r="S132" s="17">
        <v>3.3039166098106601E-2</v>
      </c>
      <c r="T132" s="17">
        <v>9.8538131140623403E-2</v>
      </c>
      <c r="U132" s="17">
        <v>0</v>
      </c>
      <c r="V132" s="17">
        <v>0</v>
      </c>
      <c r="W132" s="17">
        <v>0</v>
      </c>
      <c r="X132" s="17">
        <v>0</v>
      </c>
      <c r="Y132" s="17">
        <v>0</v>
      </c>
      <c r="Z132" s="17"/>
      <c r="AA132" s="17">
        <v>2.3756566117123099E-2</v>
      </c>
      <c r="AB132" s="17">
        <v>1.54304809182506E-2</v>
      </c>
      <c r="AC132" s="17">
        <v>6.5020435475621793E-2</v>
      </c>
      <c r="AD132" s="17">
        <v>1.4033599701466001E-2</v>
      </c>
      <c r="AE132" s="17">
        <v>4.6199285493200203E-2</v>
      </c>
      <c r="AF132" s="17"/>
      <c r="AG132" s="17">
        <v>2.8857376850347199E-2</v>
      </c>
      <c r="AH132" s="17">
        <v>2.6668643336267301E-2</v>
      </c>
      <c r="AI132" s="17">
        <v>5.9891052765125699E-2</v>
      </c>
      <c r="AJ132" s="17">
        <v>0</v>
      </c>
      <c r="AK132" s="17">
        <v>2.6058390662757901E-2</v>
      </c>
    </row>
    <row r="133" spans="2:37" x14ac:dyDescent="0.2">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row>
    <row r="134" spans="2:37" x14ac:dyDescent="0.2">
      <c r="B134" s="6" t="s">
        <v>106</v>
      </c>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row>
    <row r="135" spans="2:37" x14ac:dyDescent="0.2">
      <c r="B135" s="21" t="s">
        <v>96</v>
      </c>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row>
    <row r="136" spans="2:37" x14ac:dyDescent="0.2">
      <c r="B136" t="s">
        <v>85</v>
      </c>
      <c r="C136" s="17">
        <v>0.28312221794388998</v>
      </c>
      <c r="D136" s="17">
        <v>0.33322140941379103</v>
      </c>
      <c r="E136" s="17">
        <v>0.22707608408237201</v>
      </c>
      <c r="F136" s="17"/>
      <c r="G136" s="17">
        <v>0.27948344386446</v>
      </c>
      <c r="H136" s="17">
        <v>0.28047277575014201</v>
      </c>
      <c r="I136" s="17">
        <v>0.30324558041321098</v>
      </c>
      <c r="J136" s="17">
        <v>0.337651260260943</v>
      </c>
      <c r="K136" s="17">
        <v>0.26517987998926101</v>
      </c>
      <c r="L136" s="17">
        <v>0.15368753755540501</v>
      </c>
      <c r="M136" s="17"/>
      <c r="N136" s="17">
        <v>0.28889377084661999</v>
      </c>
      <c r="O136" s="17">
        <v>0.26479055300964699</v>
      </c>
      <c r="P136" s="17">
        <v>0.291883230432748</v>
      </c>
      <c r="Q136" s="17">
        <v>0.325943604369269</v>
      </c>
      <c r="R136" s="17">
        <v>0.38271224052456299</v>
      </c>
      <c r="S136" s="17">
        <v>0.27293515824393699</v>
      </c>
      <c r="T136" s="17">
        <v>0.38909418893478398</v>
      </c>
      <c r="U136" s="17">
        <v>0.177706282410274</v>
      </c>
      <c r="V136" s="17">
        <v>0.29582433781424999</v>
      </c>
      <c r="W136" s="17">
        <v>0.16645092508409601</v>
      </c>
      <c r="X136" s="17">
        <v>0.14741431456861301</v>
      </c>
      <c r="Y136" s="17">
        <v>0.32924106646484702</v>
      </c>
      <c r="Z136" s="17"/>
      <c r="AA136" s="17">
        <v>0.28964941589379301</v>
      </c>
      <c r="AB136" s="17">
        <v>0.31947964272834301</v>
      </c>
      <c r="AC136" s="17">
        <v>0.25237782604522102</v>
      </c>
      <c r="AD136" s="17">
        <v>0.24854450655541499</v>
      </c>
      <c r="AE136" s="17">
        <v>0.28729073888970302</v>
      </c>
      <c r="AF136" s="17"/>
      <c r="AG136" s="17">
        <v>0.199154532883623</v>
      </c>
      <c r="AH136" s="17">
        <v>0.300569731176764</v>
      </c>
      <c r="AI136" s="17">
        <v>0.23203974335914801</v>
      </c>
      <c r="AJ136" s="17">
        <v>0.288030033854629</v>
      </c>
      <c r="AK136" s="17">
        <v>0.30349372148086101</v>
      </c>
    </row>
    <row r="137" spans="2:37" x14ac:dyDescent="0.2">
      <c r="B137" t="s">
        <v>86</v>
      </c>
      <c r="C137" s="17">
        <v>0.36723326510767501</v>
      </c>
      <c r="D137" s="17">
        <v>0.36226638847508302</v>
      </c>
      <c r="E137" s="17">
        <v>0.372789726688324</v>
      </c>
      <c r="F137" s="17"/>
      <c r="G137" s="17">
        <v>0.42324619367153599</v>
      </c>
      <c r="H137" s="17">
        <v>0.40528193045217997</v>
      </c>
      <c r="I137" s="17">
        <v>0.35820159304833599</v>
      </c>
      <c r="J137" s="17">
        <v>0.23901382126075599</v>
      </c>
      <c r="K137" s="17">
        <v>0.38978383202102201</v>
      </c>
      <c r="L137" s="17">
        <v>0.376908893423956</v>
      </c>
      <c r="M137" s="17"/>
      <c r="N137" s="17">
        <v>0.31904109477732101</v>
      </c>
      <c r="O137" s="17">
        <v>0.324021927889795</v>
      </c>
      <c r="P137" s="17">
        <v>0.32302281388321702</v>
      </c>
      <c r="Q137" s="17">
        <v>0.34171771534714102</v>
      </c>
      <c r="R137" s="17">
        <v>0.35710380138120001</v>
      </c>
      <c r="S137" s="17">
        <v>0.39250195823685802</v>
      </c>
      <c r="T137" s="17">
        <v>0.42541432112918698</v>
      </c>
      <c r="U137" s="17">
        <v>0.52928723884901896</v>
      </c>
      <c r="V137" s="17">
        <v>0.40923591431335898</v>
      </c>
      <c r="W137" s="17">
        <v>0.34983632845380103</v>
      </c>
      <c r="X137" s="17">
        <v>0.48953812000018898</v>
      </c>
      <c r="Y137" s="17">
        <v>0.31918791454151801</v>
      </c>
      <c r="Z137" s="17"/>
      <c r="AA137" s="17">
        <v>0.35832706292393801</v>
      </c>
      <c r="AB137" s="17">
        <v>0.34802470421258003</v>
      </c>
      <c r="AC137" s="17">
        <v>0.499549623016944</v>
      </c>
      <c r="AD137" s="17">
        <v>0.38129112042496699</v>
      </c>
      <c r="AE137" s="17">
        <v>0.43861689091289102</v>
      </c>
      <c r="AF137" s="17"/>
      <c r="AG137" s="17">
        <v>0.35601594930365399</v>
      </c>
      <c r="AH137" s="17">
        <v>0.41655202480831899</v>
      </c>
      <c r="AI137" s="17">
        <v>0.461465395131963</v>
      </c>
      <c r="AJ137" s="17">
        <v>0.31581601006866999</v>
      </c>
      <c r="AK137" s="17">
        <v>0.49200853391552601</v>
      </c>
    </row>
    <row r="138" spans="2:37" x14ac:dyDescent="0.2">
      <c r="B138" t="s">
        <v>55</v>
      </c>
      <c r="C138" s="17">
        <v>0.17203429671211501</v>
      </c>
      <c r="D138" s="17">
        <v>0.184504933239649</v>
      </c>
      <c r="E138" s="17">
        <v>0.158083353719744</v>
      </c>
      <c r="F138" s="17"/>
      <c r="G138" s="17">
        <v>0.203675063337759</v>
      </c>
      <c r="H138" s="17">
        <v>0.15066151284990001</v>
      </c>
      <c r="I138" s="17">
        <v>0.13377851988368</v>
      </c>
      <c r="J138" s="17">
        <v>0.18986648479500501</v>
      </c>
      <c r="K138" s="17">
        <v>0.211945345089425</v>
      </c>
      <c r="L138" s="17">
        <v>0.19670283795245699</v>
      </c>
      <c r="M138" s="17"/>
      <c r="N138" s="17">
        <v>0.22313455163686</v>
      </c>
      <c r="O138" s="17">
        <v>0.17398072121811201</v>
      </c>
      <c r="P138" s="17">
        <v>0.19428920399803101</v>
      </c>
      <c r="Q138" s="17">
        <v>0.112904170166348</v>
      </c>
      <c r="R138" s="17">
        <v>7.2689526572970203E-2</v>
      </c>
      <c r="S138" s="17">
        <v>0.17906532699805999</v>
      </c>
      <c r="T138" s="17">
        <v>0.14801900855625999</v>
      </c>
      <c r="U138" s="17">
        <v>0.24856758850774099</v>
      </c>
      <c r="V138" s="17">
        <v>0.11633897320155</v>
      </c>
      <c r="W138" s="17">
        <v>0.22990026597480101</v>
      </c>
      <c r="X138" s="17">
        <v>0.19969481446182</v>
      </c>
      <c r="Y138" s="17">
        <v>8.9024055098649496E-2</v>
      </c>
      <c r="Z138" s="17"/>
      <c r="AA138" s="17">
        <v>0.164556252527185</v>
      </c>
      <c r="AB138" s="17">
        <v>0.15920654440637</v>
      </c>
      <c r="AC138" s="17">
        <v>0.15961876869477201</v>
      </c>
      <c r="AD138" s="17">
        <v>0.191812663849035</v>
      </c>
      <c r="AE138" s="17">
        <v>0.164275218445328</v>
      </c>
      <c r="AF138" s="17"/>
      <c r="AG138" s="17">
        <v>0.17406290687880799</v>
      </c>
      <c r="AH138" s="17">
        <v>0.146448088121922</v>
      </c>
      <c r="AI138" s="17">
        <v>0.16092998377850401</v>
      </c>
      <c r="AJ138" s="17">
        <v>0.24881030802935999</v>
      </c>
      <c r="AK138" s="17">
        <v>0.111136376396475</v>
      </c>
    </row>
    <row r="139" spans="2:37" x14ac:dyDescent="0.2">
      <c r="B139" t="s">
        <v>87</v>
      </c>
      <c r="C139" s="17">
        <v>0.12595968745144401</v>
      </c>
      <c r="D139" s="17">
        <v>8.75292356110524E-2</v>
      </c>
      <c r="E139" s="17">
        <v>0.16895196307528099</v>
      </c>
      <c r="F139" s="17"/>
      <c r="G139" s="17">
        <v>5.31552561421351E-2</v>
      </c>
      <c r="H139" s="17">
        <v>0.12761729513764</v>
      </c>
      <c r="I139" s="17">
        <v>0.177869090444986</v>
      </c>
      <c r="J139" s="17">
        <v>0.157487022594998</v>
      </c>
      <c r="K139" s="17">
        <v>9.5761841546868398E-2</v>
      </c>
      <c r="L139" s="17">
        <v>0.11080094303245</v>
      </c>
      <c r="M139" s="17"/>
      <c r="N139" s="17">
        <v>0.12476825388516399</v>
      </c>
      <c r="O139" s="17">
        <v>8.2995370170403301E-2</v>
      </c>
      <c r="P139" s="17">
        <v>0.10841760128502501</v>
      </c>
      <c r="Q139" s="17">
        <v>0.153246659623864</v>
      </c>
      <c r="R139" s="17">
        <v>0.14841127729310999</v>
      </c>
      <c r="S139" s="17">
        <v>0.12982014768483799</v>
      </c>
      <c r="T139" s="17">
        <v>0</v>
      </c>
      <c r="U139" s="17">
        <v>4.4438890232966002E-2</v>
      </c>
      <c r="V139" s="17">
        <v>0.14722164081974401</v>
      </c>
      <c r="W139" s="17">
        <v>0.22456832627777801</v>
      </c>
      <c r="X139" s="17">
        <v>0.12362761138879801</v>
      </c>
      <c r="Y139" s="17">
        <v>0.262546963894985</v>
      </c>
      <c r="Z139" s="17"/>
      <c r="AA139" s="17">
        <v>0.164246905823418</v>
      </c>
      <c r="AB139" s="17">
        <v>0.124145927911606</v>
      </c>
      <c r="AC139" s="17">
        <v>3.45948911766761E-2</v>
      </c>
      <c r="AD139" s="17">
        <v>0.118354431866555</v>
      </c>
      <c r="AE139" s="17">
        <v>5.76000942135051E-2</v>
      </c>
      <c r="AF139" s="17"/>
      <c r="AG139" s="17">
        <v>0.141657250283447</v>
      </c>
      <c r="AH139" s="17">
        <v>0.110703953739499</v>
      </c>
      <c r="AI139" s="17">
        <v>8.6454490206304205E-2</v>
      </c>
      <c r="AJ139" s="17">
        <v>0.10208909804034701</v>
      </c>
      <c r="AK139" s="17">
        <v>3.0254530306037999E-2</v>
      </c>
    </row>
    <row r="140" spans="2:37" x14ac:dyDescent="0.2">
      <c r="B140" t="s">
        <v>57</v>
      </c>
      <c r="C140" s="17">
        <v>3.60895565913446E-2</v>
      </c>
      <c r="D140" s="17">
        <v>1.95518062733059E-2</v>
      </c>
      <c r="E140" s="17">
        <v>5.4590393449162299E-2</v>
      </c>
      <c r="F140" s="17"/>
      <c r="G140" s="17">
        <v>2.75788743679697E-2</v>
      </c>
      <c r="H140" s="17">
        <v>1.98480382361872E-2</v>
      </c>
      <c r="I140" s="17">
        <v>1.86311483824999E-2</v>
      </c>
      <c r="J140" s="17">
        <v>6.5888258611169495E-2</v>
      </c>
      <c r="K140" s="17">
        <v>0</v>
      </c>
      <c r="L140" s="17">
        <v>0.13852606204453899</v>
      </c>
      <c r="M140" s="17"/>
      <c r="N140" s="17">
        <v>3.3715779451339703E-2</v>
      </c>
      <c r="O140" s="17">
        <v>2.5693018132746898E-2</v>
      </c>
      <c r="P140" s="17">
        <v>8.2387150400978507E-2</v>
      </c>
      <c r="Q140" s="17">
        <v>6.6187850493378803E-2</v>
      </c>
      <c r="R140" s="17">
        <v>3.9083154228157897E-2</v>
      </c>
      <c r="S140" s="17">
        <v>2.5677408836306599E-2</v>
      </c>
      <c r="T140" s="17">
        <v>3.7472481379768503E-2</v>
      </c>
      <c r="U140" s="17">
        <v>0</v>
      </c>
      <c r="V140" s="17">
        <v>3.1379133851096197E-2</v>
      </c>
      <c r="W140" s="17">
        <v>2.92441542095229E-2</v>
      </c>
      <c r="X140" s="17">
        <v>0</v>
      </c>
      <c r="Y140" s="17">
        <v>0</v>
      </c>
      <c r="Z140" s="17"/>
      <c r="AA140" s="17">
        <v>0</v>
      </c>
      <c r="AB140" s="17">
        <v>3.5117748441169903E-2</v>
      </c>
      <c r="AC140" s="17">
        <v>5.3858891066385799E-2</v>
      </c>
      <c r="AD140" s="17">
        <v>5.1371103430137101E-2</v>
      </c>
      <c r="AE140" s="17">
        <v>1.78994794392047E-2</v>
      </c>
      <c r="AF140" s="17"/>
      <c r="AG140" s="17">
        <v>0.117760063370241</v>
      </c>
      <c r="AH140" s="17">
        <v>5.0330231787078404E-3</v>
      </c>
      <c r="AI140" s="17">
        <v>3.8428415122565701E-2</v>
      </c>
      <c r="AJ140" s="17">
        <v>3.1584031756460899E-2</v>
      </c>
      <c r="AK140" s="17">
        <v>3.3200716958863098E-2</v>
      </c>
    </row>
    <row r="141" spans="2:37" x14ac:dyDescent="0.2">
      <c r="B141" t="s">
        <v>88</v>
      </c>
      <c r="C141" s="17">
        <v>1.1495740689937001E-2</v>
      </c>
      <c r="D141" s="17">
        <v>9.77115376171909E-3</v>
      </c>
      <c r="E141" s="17">
        <v>1.3425041882208799E-2</v>
      </c>
      <c r="F141" s="17"/>
      <c r="G141" s="17">
        <v>1.2861168616141901E-2</v>
      </c>
      <c r="H141" s="17">
        <v>8.0592237869761794E-3</v>
      </c>
      <c r="I141" s="17">
        <v>8.2740678272879894E-3</v>
      </c>
      <c r="J141" s="17">
        <v>1.0093152477128799E-2</v>
      </c>
      <c r="K141" s="17">
        <v>1.94429681813412E-2</v>
      </c>
      <c r="L141" s="17">
        <v>2.33737259911929E-2</v>
      </c>
      <c r="M141" s="17"/>
      <c r="N141" s="17">
        <v>1.04465494026956E-2</v>
      </c>
      <c r="O141" s="17">
        <v>8.4268868662863899E-2</v>
      </c>
      <c r="P141" s="17">
        <v>0</v>
      </c>
      <c r="Q141" s="17">
        <v>0</v>
      </c>
      <c r="R141" s="17">
        <v>0</v>
      </c>
      <c r="S141" s="17">
        <v>0</v>
      </c>
      <c r="T141" s="17">
        <v>0</v>
      </c>
      <c r="U141" s="17">
        <v>0</v>
      </c>
      <c r="V141" s="17">
        <v>0</v>
      </c>
      <c r="W141" s="17">
        <v>0</v>
      </c>
      <c r="X141" s="17">
        <v>3.9725139580579501E-2</v>
      </c>
      <c r="Y141" s="17">
        <v>0</v>
      </c>
      <c r="Z141" s="17"/>
      <c r="AA141" s="17">
        <v>1.17467585650588E-2</v>
      </c>
      <c r="AB141" s="17">
        <v>1.4025432299931201E-2</v>
      </c>
      <c r="AC141" s="17">
        <v>0</v>
      </c>
      <c r="AD141" s="17">
        <v>8.6261738738893194E-3</v>
      </c>
      <c r="AE141" s="17">
        <v>1.6123266180523E-2</v>
      </c>
      <c r="AF141" s="17"/>
      <c r="AG141" s="17">
        <v>1.13492972802274E-2</v>
      </c>
      <c r="AH141" s="17">
        <v>1.4665750820338301E-2</v>
      </c>
      <c r="AI141" s="17">
        <v>2.0681972401514499E-2</v>
      </c>
      <c r="AJ141" s="17">
        <v>0</v>
      </c>
      <c r="AK141" s="17">
        <v>2.9906120942237699E-2</v>
      </c>
    </row>
    <row r="142" spans="2:37" x14ac:dyDescent="0.2">
      <c r="B142" t="s">
        <v>89</v>
      </c>
      <c r="C142" s="17">
        <v>2.39931516483321E-3</v>
      </c>
      <c r="D142" s="17">
        <v>0</v>
      </c>
      <c r="E142" s="17">
        <v>5.0834371029089701E-3</v>
      </c>
      <c r="F142" s="17"/>
      <c r="G142" s="17">
        <v>0</v>
      </c>
      <c r="H142" s="17">
        <v>8.0592237869761794E-3</v>
      </c>
      <c r="I142" s="17">
        <v>0</v>
      </c>
      <c r="J142" s="17">
        <v>0</v>
      </c>
      <c r="K142" s="17">
        <v>0</v>
      </c>
      <c r="L142" s="17">
        <v>0</v>
      </c>
      <c r="M142" s="17"/>
      <c r="N142" s="17">
        <v>0</v>
      </c>
      <c r="O142" s="17">
        <v>2.6116222409232601E-2</v>
      </c>
      <c r="P142" s="17">
        <v>0</v>
      </c>
      <c r="Q142" s="17">
        <v>0</v>
      </c>
      <c r="R142" s="17">
        <v>0</v>
      </c>
      <c r="S142" s="17">
        <v>0</v>
      </c>
      <c r="T142" s="17">
        <v>0</v>
      </c>
      <c r="U142" s="17">
        <v>0</v>
      </c>
      <c r="V142" s="17">
        <v>0</v>
      </c>
      <c r="W142" s="17">
        <v>0</v>
      </c>
      <c r="X142" s="17">
        <v>0</v>
      </c>
      <c r="Y142" s="17">
        <v>0</v>
      </c>
      <c r="Z142" s="17"/>
      <c r="AA142" s="17">
        <v>0</v>
      </c>
      <c r="AB142" s="17">
        <v>0</v>
      </c>
      <c r="AC142" s="17">
        <v>0</v>
      </c>
      <c r="AD142" s="17">
        <v>0</v>
      </c>
      <c r="AE142" s="17">
        <v>1.8194311918845699E-2</v>
      </c>
      <c r="AF142" s="17"/>
      <c r="AG142" s="17">
        <v>0</v>
      </c>
      <c r="AH142" s="17">
        <v>6.0274281544504303E-3</v>
      </c>
      <c r="AI142" s="17">
        <v>0</v>
      </c>
      <c r="AJ142" s="17">
        <v>0</v>
      </c>
      <c r="AK142" s="17">
        <v>0</v>
      </c>
    </row>
    <row r="143" spans="2:37" x14ac:dyDescent="0.2">
      <c r="B143" t="s">
        <v>58</v>
      </c>
      <c r="C143" s="17">
        <v>1.66592033875813E-3</v>
      </c>
      <c r="D143" s="17">
        <v>3.15507322540082E-3</v>
      </c>
      <c r="E143" s="17">
        <v>0</v>
      </c>
      <c r="F143" s="17"/>
      <c r="G143" s="17">
        <v>0</v>
      </c>
      <c r="H143" s="17">
        <v>0</v>
      </c>
      <c r="I143" s="17">
        <v>0</v>
      </c>
      <c r="J143" s="17">
        <v>0</v>
      </c>
      <c r="K143" s="17">
        <v>1.7886133172082298E-2</v>
      </c>
      <c r="L143" s="17">
        <v>0</v>
      </c>
      <c r="M143" s="17"/>
      <c r="N143" s="17">
        <v>0</v>
      </c>
      <c r="O143" s="17">
        <v>1.8133318507198199E-2</v>
      </c>
      <c r="P143" s="17">
        <v>0</v>
      </c>
      <c r="Q143" s="17">
        <v>0</v>
      </c>
      <c r="R143" s="17">
        <v>0</v>
      </c>
      <c r="S143" s="17">
        <v>0</v>
      </c>
      <c r="T143" s="17">
        <v>0</v>
      </c>
      <c r="U143" s="17">
        <v>0</v>
      </c>
      <c r="V143" s="17">
        <v>0</v>
      </c>
      <c r="W143" s="17">
        <v>0</v>
      </c>
      <c r="X143" s="17">
        <v>0</v>
      </c>
      <c r="Y143" s="17">
        <v>0</v>
      </c>
      <c r="Z143" s="17"/>
      <c r="AA143" s="17">
        <v>1.14736042666072E-2</v>
      </c>
      <c r="AB143" s="17">
        <v>0</v>
      </c>
      <c r="AC143" s="17">
        <v>0</v>
      </c>
      <c r="AD143" s="17">
        <v>0</v>
      </c>
      <c r="AE143" s="17">
        <v>0</v>
      </c>
      <c r="AF143" s="17"/>
      <c r="AG143" s="17">
        <v>0</v>
      </c>
      <c r="AH143" s="17">
        <v>0</v>
      </c>
      <c r="AI143" s="17">
        <v>0</v>
      </c>
      <c r="AJ143" s="17">
        <v>1.36705182505322E-2</v>
      </c>
      <c r="AK143" s="17">
        <v>0</v>
      </c>
    </row>
    <row r="144" spans="2:37" x14ac:dyDescent="0.2">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row>
    <row r="145" spans="2:37" x14ac:dyDescent="0.2">
      <c r="B145" s="6" t="s">
        <v>112</v>
      </c>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row>
    <row r="146" spans="2:37" x14ac:dyDescent="0.2">
      <c r="B146" s="21" t="s">
        <v>60</v>
      </c>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row>
    <row r="147" spans="2:37" x14ac:dyDescent="0.2">
      <c r="B147" t="s">
        <v>90</v>
      </c>
      <c r="C147" s="17">
        <v>0.17530855056903899</v>
      </c>
      <c r="D147" s="17">
        <v>0.18372773301493001</v>
      </c>
      <c r="E147" s="17">
        <v>0.167089407423647</v>
      </c>
      <c r="F147" s="17"/>
      <c r="G147" s="17">
        <v>0.283533364217535</v>
      </c>
      <c r="H147" s="17">
        <v>0.297083447082577</v>
      </c>
      <c r="I147" s="17">
        <v>0.22056584512011301</v>
      </c>
      <c r="J147" s="17">
        <v>0.125701540919125</v>
      </c>
      <c r="K147" s="17">
        <v>0.100441421464755</v>
      </c>
      <c r="L147" s="17">
        <v>5.8790259077493599E-2</v>
      </c>
      <c r="M147" s="17"/>
      <c r="N147" s="17">
        <v>0.275761244570493</v>
      </c>
      <c r="O147" s="17">
        <v>0.13864182148580001</v>
      </c>
      <c r="P147" s="17">
        <v>0.168179673642123</v>
      </c>
      <c r="Q147" s="17">
        <v>0.11623560407899</v>
      </c>
      <c r="R147" s="17">
        <v>0.18533175322119899</v>
      </c>
      <c r="S147" s="17">
        <v>0.16230160796822801</v>
      </c>
      <c r="T147" s="17">
        <v>0.13910235015130201</v>
      </c>
      <c r="U147" s="17">
        <v>0.180541617142534</v>
      </c>
      <c r="V147" s="17">
        <v>0.20672705535278699</v>
      </c>
      <c r="W147" s="17">
        <v>0.14787372344612701</v>
      </c>
      <c r="X147" s="17">
        <v>0.14512830691820899</v>
      </c>
      <c r="Y147" s="17">
        <v>0.18299964537834301</v>
      </c>
      <c r="Z147" s="17"/>
      <c r="AA147" s="17">
        <v>0.17551470866667601</v>
      </c>
      <c r="AB147" s="17">
        <v>0.28544892778292802</v>
      </c>
      <c r="AC147" s="17">
        <v>9.19545197148708E-2</v>
      </c>
      <c r="AD147" s="17">
        <v>0.168006518846046</v>
      </c>
      <c r="AE147" s="17">
        <v>0.13172035932664999</v>
      </c>
      <c r="AF147" s="17"/>
      <c r="AG147" s="17">
        <v>0.144599700209841</v>
      </c>
      <c r="AH147" s="17">
        <v>0.22193944820129599</v>
      </c>
      <c r="AI147" s="17">
        <v>8.3875193197681996E-2</v>
      </c>
      <c r="AJ147" s="17">
        <v>0.17939513430613599</v>
      </c>
      <c r="AK147" s="17">
        <v>0.119446062009816</v>
      </c>
    </row>
    <row r="148" spans="2:37" x14ac:dyDescent="0.2">
      <c r="B148" t="s">
        <v>91</v>
      </c>
      <c r="C148" s="17">
        <v>0.198859499643805</v>
      </c>
      <c r="D148" s="17">
        <v>0.21142364426048199</v>
      </c>
      <c r="E148" s="17">
        <v>0.18659387839524</v>
      </c>
      <c r="F148" s="17"/>
      <c r="G148" s="17">
        <v>0.27281216536233599</v>
      </c>
      <c r="H148" s="17">
        <v>0.29844775487777903</v>
      </c>
      <c r="I148" s="17">
        <v>0.20626754233675701</v>
      </c>
      <c r="J148" s="17">
        <v>0.161631084170441</v>
      </c>
      <c r="K148" s="17">
        <v>0.16719775442204399</v>
      </c>
      <c r="L148" s="17">
        <v>0.114667585786601</v>
      </c>
      <c r="M148" s="17"/>
      <c r="N148" s="17">
        <v>0.216236400306901</v>
      </c>
      <c r="O148" s="17">
        <v>0.190594207770723</v>
      </c>
      <c r="P148" s="17">
        <v>0.211932675886052</v>
      </c>
      <c r="Q148" s="17">
        <v>0.16083790092411199</v>
      </c>
      <c r="R148" s="17">
        <v>0.168860667010508</v>
      </c>
      <c r="S148" s="17">
        <v>0.21337782279116899</v>
      </c>
      <c r="T148" s="17">
        <v>0.15086353663862101</v>
      </c>
      <c r="U148" s="17">
        <v>0.31464663335627902</v>
      </c>
      <c r="V148" s="17">
        <v>0.21533068090223001</v>
      </c>
      <c r="W148" s="17">
        <v>0.15952283985139801</v>
      </c>
      <c r="X148" s="17">
        <v>0.23603353420197001</v>
      </c>
      <c r="Y148" s="17">
        <v>0.228754092783055</v>
      </c>
      <c r="Z148" s="17"/>
      <c r="AA148" s="17">
        <v>0.187898057879541</v>
      </c>
      <c r="AB148" s="17">
        <v>0.228794566890164</v>
      </c>
      <c r="AC148" s="17">
        <v>0.23223525865893799</v>
      </c>
      <c r="AD148" s="17">
        <v>0.21220678874719801</v>
      </c>
      <c r="AE148" s="17">
        <v>0.21003870823804999</v>
      </c>
      <c r="AF148" s="17"/>
      <c r="AG148" s="17">
        <v>0.17875579255190599</v>
      </c>
      <c r="AH148" s="17">
        <v>0.20025906017667899</v>
      </c>
      <c r="AI148" s="17">
        <v>0.19389847952862199</v>
      </c>
      <c r="AJ148" s="17">
        <v>0.25618703525354097</v>
      </c>
      <c r="AK148" s="17">
        <v>0.25582591136888999</v>
      </c>
    </row>
    <row r="149" spans="2:37" x14ac:dyDescent="0.2">
      <c r="B149" t="s">
        <v>92</v>
      </c>
      <c r="C149" s="17">
        <v>0.59504135733867303</v>
      </c>
      <c r="D149" s="17">
        <v>0.57329317809482905</v>
      </c>
      <c r="E149" s="17">
        <v>0.61627280106918603</v>
      </c>
      <c r="F149" s="17"/>
      <c r="G149" s="17">
        <v>0.39961973969865999</v>
      </c>
      <c r="H149" s="17">
        <v>0.37601271184292201</v>
      </c>
      <c r="I149" s="17">
        <v>0.53020741616780098</v>
      </c>
      <c r="J149" s="17">
        <v>0.68328537345249796</v>
      </c>
      <c r="K149" s="17">
        <v>0.71005823421852898</v>
      </c>
      <c r="L149" s="17">
        <v>0.805646775651639</v>
      </c>
      <c r="M149" s="17"/>
      <c r="N149" s="17">
        <v>0.46233777215973898</v>
      </c>
      <c r="O149" s="17">
        <v>0.63721394430315204</v>
      </c>
      <c r="P149" s="17">
        <v>0.60388681013339196</v>
      </c>
      <c r="Q149" s="17">
        <v>0.69743699543676996</v>
      </c>
      <c r="R149" s="17">
        <v>0.63114757531776999</v>
      </c>
      <c r="S149" s="17">
        <v>0.58785357145235795</v>
      </c>
      <c r="T149" s="17">
        <v>0.69234716086761305</v>
      </c>
      <c r="U149" s="17">
        <v>0.461649733853567</v>
      </c>
      <c r="V149" s="17">
        <v>0.55523602461335098</v>
      </c>
      <c r="W149" s="17">
        <v>0.66795062066765198</v>
      </c>
      <c r="X149" s="17">
        <v>0.55611292274456203</v>
      </c>
      <c r="Y149" s="17">
        <v>0.54963955040564705</v>
      </c>
      <c r="Z149" s="17"/>
      <c r="AA149" s="17">
        <v>0.60774233183609505</v>
      </c>
      <c r="AB149" s="17">
        <v>0.46866005682017498</v>
      </c>
      <c r="AC149" s="17">
        <v>0.64153411638743896</v>
      </c>
      <c r="AD149" s="17">
        <v>0.58750141206653905</v>
      </c>
      <c r="AE149" s="17">
        <v>0.62432188285796297</v>
      </c>
      <c r="AF149" s="17"/>
      <c r="AG149" s="17">
        <v>0.65349506972952998</v>
      </c>
      <c r="AH149" s="17">
        <v>0.55709106650533702</v>
      </c>
      <c r="AI149" s="17">
        <v>0.68862551518792003</v>
      </c>
      <c r="AJ149" s="17">
        <v>0.543509662404705</v>
      </c>
      <c r="AK149" s="17">
        <v>0.58003079901681198</v>
      </c>
    </row>
    <row r="150" spans="2:37" x14ac:dyDescent="0.2">
      <c r="B150" t="s">
        <v>93</v>
      </c>
      <c r="C150" s="17">
        <v>2.22858315419832E-2</v>
      </c>
      <c r="D150" s="17">
        <v>2.1980052905422601E-2</v>
      </c>
      <c r="E150" s="17">
        <v>2.2584344895369701E-2</v>
      </c>
      <c r="F150" s="17"/>
      <c r="G150" s="17">
        <v>4.0864041284100899E-2</v>
      </c>
      <c r="H150" s="17">
        <v>2.2354554634319401E-2</v>
      </c>
      <c r="I150" s="17">
        <v>2.92282365262404E-2</v>
      </c>
      <c r="J150" s="17">
        <v>1.98874730180526E-2</v>
      </c>
      <c r="K150" s="17">
        <v>1.9356113666992799E-2</v>
      </c>
      <c r="L150" s="17">
        <v>8.2324961907500604E-3</v>
      </c>
      <c r="M150" s="17"/>
      <c r="N150" s="17">
        <v>3.8305403608894201E-2</v>
      </c>
      <c r="O150" s="17">
        <v>2.34556238299473E-2</v>
      </c>
      <c r="P150" s="17">
        <v>1.1499358524611E-2</v>
      </c>
      <c r="Q150" s="17">
        <v>1.8517009677791098E-2</v>
      </c>
      <c r="R150" s="17">
        <v>1.4660004450523401E-2</v>
      </c>
      <c r="S150" s="17">
        <v>1.48285968437658E-2</v>
      </c>
      <c r="T150" s="17">
        <v>9.6892947248459291E-3</v>
      </c>
      <c r="U150" s="17">
        <v>2.1375043767813399E-2</v>
      </c>
      <c r="V150" s="17">
        <v>2.2706239131632101E-2</v>
      </c>
      <c r="W150" s="17">
        <v>9.5706693628532704E-3</v>
      </c>
      <c r="X150" s="17">
        <v>5.5533572248201199E-2</v>
      </c>
      <c r="Y150" s="17">
        <v>3.8606711432955097E-2</v>
      </c>
      <c r="Z150" s="17"/>
      <c r="AA150" s="17">
        <v>2.09993275014922E-2</v>
      </c>
      <c r="AB150" s="17">
        <v>1.5463721124670799E-2</v>
      </c>
      <c r="AC150" s="17">
        <v>2.5912991024706799E-2</v>
      </c>
      <c r="AD150" s="17">
        <v>2.1677709543673901E-2</v>
      </c>
      <c r="AE150" s="17">
        <v>3.3919049577337899E-2</v>
      </c>
      <c r="AF150" s="17"/>
      <c r="AG150" s="17">
        <v>1.4618955903939201E-2</v>
      </c>
      <c r="AH150" s="17">
        <v>1.40058634941809E-2</v>
      </c>
      <c r="AI150" s="17">
        <v>2.8664402287003999E-2</v>
      </c>
      <c r="AJ150" s="17">
        <v>1.14434830913024E-2</v>
      </c>
      <c r="AK150" s="17">
        <v>4.4697227604482699E-2</v>
      </c>
    </row>
    <row r="151" spans="2:37" x14ac:dyDescent="0.2">
      <c r="B151" t="s">
        <v>94</v>
      </c>
      <c r="C151" s="17">
        <v>8.5047609064972402E-3</v>
      </c>
      <c r="D151" s="17">
        <v>9.5753917243384303E-3</v>
      </c>
      <c r="E151" s="17">
        <v>7.4595682165585703E-3</v>
      </c>
      <c r="F151" s="17"/>
      <c r="G151" s="17">
        <v>3.1706894373685099E-3</v>
      </c>
      <c r="H151" s="17">
        <v>6.1015315624016698E-3</v>
      </c>
      <c r="I151" s="17">
        <v>1.3730959849088099E-2</v>
      </c>
      <c r="J151" s="17">
        <v>9.4945284398856595E-3</v>
      </c>
      <c r="K151" s="17">
        <v>2.9464762276780799E-3</v>
      </c>
      <c r="L151" s="17">
        <v>1.2662883293517301E-2</v>
      </c>
      <c r="M151" s="17"/>
      <c r="N151" s="17">
        <v>7.3591793539735896E-3</v>
      </c>
      <c r="O151" s="17">
        <v>1.0094402610378301E-2</v>
      </c>
      <c r="P151" s="17">
        <v>4.5014818138212802E-3</v>
      </c>
      <c r="Q151" s="17">
        <v>6.9724898823369501E-3</v>
      </c>
      <c r="R151" s="17">
        <v>0</v>
      </c>
      <c r="S151" s="17">
        <v>2.1638400944479799E-2</v>
      </c>
      <c r="T151" s="17">
        <v>7.9976576176167199E-3</v>
      </c>
      <c r="U151" s="17">
        <v>2.1786971879806501E-2</v>
      </c>
      <c r="V151" s="17">
        <v>0</v>
      </c>
      <c r="W151" s="17">
        <v>1.5082146671969301E-2</v>
      </c>
      <c r="X151" s="17">
        <v>7.1916638870574198E-3</v>
      </c>
      <c r="Y151" s="17">
        <v>0</v>
      </c>
      <c r="Z151" s="17"/>
      <c r="AA151" s="17">
        <v>7.8455741161955802E-3</v>
      </c>
      <c r="AB151" s="17">
        <v>1.63272738206067E-3</v>
      </c>
      <c r="AC151" s="17">
        <v>8.3631142140461207E-3</v>
      </c>
      <c r="AD151" s="17">
        <v>1.0607570796543699E-2</v>
      </c>
      <c r="AE151" s="17">
        <v>0</v>
      </c>
      <c r="AF151" s="17"/>
      <c r="AG151" s="17">
        <v>8.5304816047843193E-3</v>
      </c>
      <c r="AH151" s="17">
        <v>6.7045616225072198E-3</v>
      </c>
      <c r="AI151" s="17">
        <v>4.9364097987716002E-3</v>
      </c>
      <c r="AJ151" s="17">
        <v>9.4646849443143898E-3</v>
      </c>
      <c r="AK151" s="17">
        <v>0</v>
      </c>
    </row>
    <row r="152" spans="2:37" x14ac:dyDescent="0.2">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row>
    <row r="153" spans="2:37" x14ac:dyDescent="0.2">
      <c r="B153" s="6" t="s">
        <v>113</v>
      </c>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row>
    <row r="154" spans="2:37" x14ac:dyDescent="0.2">
      <c r="B154" s="21" t="s">
        <v>60</v>
      </c>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row>
    <row r="155" spans="2:37" x14ac:dyDescent="0.2">
      <c r="B155" t="s">
        <v>90</v>
      </c>
      <c r="C155" s="17">
        <v>0.166073718121518</v>
      </c>
      <c r="D155" s="17">
        <v>0.16807724614470099</v>
      </c>
      <c r="E155" s="17">
        <v>0.16411779381127001</v>
      </c>
      <c r="F155" s="17"/>
      <c r="G155" s="17">
        <v>0.27338580715532901</v>
      </c>
      <c r="H155" s="17">
        <v>0.274473048715275</v>
      </c>
      <c r="I155" s="17">
        <v>0.19366016246883999</v>
      </c>
      <c r="J155" s="17">
        <v>0.12393901151578</v>
      </c>
      <c r="K155" s="17">
        <v>0.10501887382431201</v>
      </c>
      <c r="L155" s="17">
        <v>6.0012229117951302E-2</v>
      </c>
      <c r="M155" s="17"/>
      <c r="N155" s="17">
        <v>0.25896400367383199</v>
      </c>
      <c r="O155" s="17">
        <v>0.12473366172496</v>
      </c>
      <c r="P155" s="17">
        <v>0.12748872531394601</v>
      </c>
      <c r="Q155" s="17">
        <v>0.11106694298212499</v>
      </c>
      <c r="R155" s="17">
        <v>0.16091440568829601</v>
      </c>
      <c r="S155" s="17">
        <v>0.169148497920899</v>
      </c>
      <c r="T155" s="17">
        <v>0.15700808579905601</v>
      </c>
      <c r="U155" s="17">
        <v>0.21174365406015699</v>
      </c>
      <c r="V155" s="17">
        <v>0.19987056410607401</v>
      </c>
      <c r="W155" s="17">
        <v>0.130289761097683</v>
      </c>
      <c r="X155" s="17">
        <v>0.164380762302999</v>
      </c>
      <c r="Y155" s="17">
        <v>0.131042200914118</v>
      </c>
      <c r="Z155" s="17"/>
      <c r="AA155" s="17">
        <v>0.14091120702405299</v>
      </c>
      <c r="AB155" s="17">
        <v>0.23916187374175599</v>
      </c>
      <c r="AC155" s="17">
        <v>0.125168278279436</v>
      </c>
      <c r="AD155" s="17">
        <v>0.16344670019138799</v>
      </c>
      <c r="AE155" s="17">
        <v>0.13588031953271101</v>
      </c>
      <c r="AF155" s="17"/>
      <c r="AG155" s="17">
        <v>0.12857734477518301</v>
      </c>
      <c r="AH155" s="17">
        <v>0.191850920573054</v>
      </c>
      <c r="AI155" s="17">
        <v>9.0930233653800596E-2</v>
      </c>
      <c r="AJ155" s="17">
        <v>0.17926500368751799</v>
      </c>
      <c r="AK155" s="17">
        <v>0.11591405881408801</v>
      </c>
    </row>
    <row r="156" spans="2:37" x14ac:dyDescent="0.2">
      <c r="B156" t="s">
        <v>91</v>
      </c>
      <c r="C156" s="17">
        <v>0.234359005978032</v>
      </c>
      <c r="D156" s="17">
        <v>0.251880956977444</v>
      </c>
      <c r="E156" s="17">
        <v>0.21725337554701399</v>
      </c>
      <c r="F156" s="17"/>
      <c r="G156" s="17">
        <v>0.291234585807431</v>
      </c>
      <c r="H156" s="17">
        <v>0.28357266863539099</v>
      </c>
      <c r="I156" s="17">
        <v>0.276138707981891</v>
      </c>
      <c r="J156" s="17">
        <v>0.20387513937996701</v>
      </c>
      <c r="K156" s="17">
        <v>0.19032489474808101</v>
      </c>
      <c r="L156" s="17">
        <v>0.17723406356964599</v>
      </c>
      <c r="M156" s="17"/>
      <c r="N156" s="17">
        <v>0.247159074860241</v>
      </c>
      <c r="O156" s="17">
        <v>0.206651441002944</v>
      </c>
      <c r="P156" s="17">
        <v>0.303014076225671</v>
      </c>
      <c r="Q156" s="17">
        <v>0.24167809121129</v>
      </c>
      <c r="R156" s="17">
        <v>0.219444986886596</v>
      </c>
      <c r="S156" s="17">
        <v>0.21368008879401901</v>
      </c>
      <c r="T156" s="17">
        <v>0.153580927441167</v>
      </c>
      <c r="U156" s="17">
        <v>0.29092561145029699</v>
      </c>
      <c r="V156" s="17">
        <v>0.24795364104105599</v>
      </c>
      <c r="W156" s="17">
        <v>0.24214885389128399</v>
      </c>
      <c r="X156" s="17">
        <v>0.20849725902668201</v>
      </c>
      <c r="Y156" s="17">
        <v>0.29626568863617703</v>
      </c>
      <c r="Z156" s="17"/>
      <c r="AA156" s="17">
        <v>0.248624464712702</v>
      </c>
      <c r="AB156" s="17">
        <v>0.27520222376882503</v>
      </c>
      <c r="AC156" s="17">
        <v>0.186602437266319</v>
      </c>
      <c r="AD156" s="17">
        <v>0.24273811320330199</v>
      </c>
      <c r="AE156" s="17">
        <v>0.26562240546288102</v>
      </c>
      <c r="AF156" s="17"/>
      <c r="AG156" s="17">
        <v>0.21337034541185099</v>
      </c>
      <c r="AH156" s="17">
        <v>0.25213918690061699</v>
      </c>
      <c r="AI156" s="17">
        <v>0.22872903617446899</v>
      </c>
      <c r="AJ156" s="17">
        <v>0.239800048923239</v>
      </c>
      <c r="AK156" s="17">
        <v>0.26167364431665702</v>
      </c>
    </row>
    <row r="157" spans="2:37" x14ac:dyDescent="0.2">
      <c r="B157" t="s">
        <v>92</v>
      </c>
      <c r="C157" s="17">
        <v>0.54764854852438105</v>
      </c>
      <c r="D157" s="17">
        <v>0.54015748953661402</v>
      </c>
      <c r="E157" s="17">
        <v>0.55496162037272101</v>
      </c>
      <c r="F157" s="17"/>
      <c r="G157" s="17">
        <v>0.34306391256375601</v>
      </c>
      <c r="H157" s="17">
        <v>0.36885954009542599</v>
      </c>
      <c r="I157" s="17">
        <v>0.497683910019389</v>
      </c>
      <c r="J157" s="17">
        <v>0.62325890320053901</v>
      </c>
      <c r="K157" s="17">
        <v>0.66991789078601405</v>
      </c>
      <c r="L157" s="17">
        <v>0.72502417357061599</v>
      </c>
      <c r="M157" s="17"/>
      <c r="N157" s="17">
        <v>0.43141211579174199</v>
      </c>
      <c r="O157" s="17">
        <v>0.59974592006365801</v>
      </c>
      <c r="P157" s="17">
        <v>0.53785278390969204</v>
      </c>
      <c r="Q157" s="17">
        <v>0.58567579663764002</v>
      </c>
      <c r="R157" s="17">
        <v>0.60047187414429404</v>
      </c>
      <c r="S157" s="17">
        <v>0.56740187415217203</v>
      </c>
      <c r="T157" s="17">
        <v>0.65581293815793995</v>
      </c>
      <c r="U157" s="17">
        <v>0.42142840352272998</v>
      </c>
      <c r="V157" s="17">
        <v>0.512843093740459</v>
      </c>
      <c r="W157" s="17">
        <v>0.57777517360010699</v>
      </c>
      <c r="X157" s="17">
        <v>0.55804145736398403</v>
      </c>
      <c r="Y157" s="17">
        <v>0.49485294994540602</v>
      </c>
      <c r="Z157" s="17"/>
      <c r="AA157" s="17">
        <v>0.583240674718003</v>
      </c>
      <c r="AB157" s="17">
        <v>0.428994262254838</v>
      </c>
      <c r="AC157" s="17">
        <v>0.64616716970205601</v>
      </c>
      <c r="AD157" s="17">
        <v>0.55113897908689302</v>
      </c>
      <c r="AE157" s="17">
        <v>0.53285161777373002</v>
      </c>
      <c r="AF157" s="17"/>
      <c r="AG157" s="17">
        <v>0.62079493644383399</v>
      </c>
      <c r="AH157" s="17">
        <v>0.51157735833390605</v>
      </c>
      <c r="AI157" s="17">
        <v>0.63671335247619398</v>
      </c>
      <c r="AJ157" s="17">
        <v>0.54749542515941796</v>
      </c>
      <c r="AK157" s="17">
        <v>0.55928813676967803</v>
      </c>
    </row>
    <row r="158" spans="2:37" x14ac:dyDescent="0.2">
      <c r="B158" t="s">
        <v>93</v>
      </c>
      <c r="C158" s="17">
        <v>4.2559832006953E-2</v>
      </c>
      <c r="D158" s="17">
        <v>3.0864355227974E-2</v>
      </c>
      <c r="E158" s="17">
        <v>5.3977424916697402E-2</v>
      </c>
      <c r="F158" s="17"/>
      <c r="G158" s="17">
        <v>7.8287606924450595E-2</v>
      </c>
      <c r="H158" s="17">
        <v>6.3593787673824897E-2</v>
      </c>
      <c r="I158" s="17">
        <v>2.5618723862833301E-2</v>
      </c>
      <c r="J158" s="17">
        <v>4.1541308616774499E-2</v>
      </c>
      <c r="K158" s="17">
        <v>2.6491929374504598E-2</v>
      </c>
      <c r="L158" s="17">
        <v>2.72324146587377E-2</v>
      </c>
      <c r="M158" s="17"/>
      <c r="N158" s="17">
        <v>5.2969090533100199E-2</v>
      </c>
      <c r="O158" s="17">
        <v>5.30475092319301E-2</v>
      </c>
      <c r="P158" s="17">
        <v>1.9443001063034801E-2</v>
      </c>
      <c r="Q158" s="17">
        <v>4.81667903313414E-2</v>
      </c>
      <c r="R158" s="17">
        <v>1.91687332808139E-2</v>
      </c>
      <c r="S158" s="17">
        <v>3.4487566611297801E-2</v>
      </c>
      <c r="T158" s="17">
        <v>2.5600390984220501E-2</v>
      </c>
      <c r="U158" s="17">
        <v>6.5512393059719606E-2</v>
      </c>
      <c r="V158" s="17">
        <v>3.9332701112410599E-2</v>
      </c>
      <c r="W158" s="17">
        <v>3.4704064738957298E-2</v>
      </c>
      <c r="X158" s="17">
        <v>6.9080521306335504E-2</v>
      </c>
      <c r="Y158" s="17">
        <v>7.7839160504299496E-2</v>
      </c>
      <c r="Z158" s="17"/>
      <c r="AA158" s="17">
        <v>2.08650697373719E-2</v>
      </c>
      <c r="AB158" s="17">
        <v>5.3160604882443299E-2</v>
      </c>
      <c r="AC158" s="17">
        <v>2.7669217921181901E-2</v>
      </c>
      <c r="AD158" s="17">
        <v>3.56042891398657E-2</v>
      </c>
      <c r="AE158" s="17">
        <v>6.56456572306785E-2</v>
      </c>
      <c r="AF158" s="17"/>
      <c r="AG158" s="17">
        <v>3.1925322320100098E-2</v>
      </c>
      <c r="AH158" s="17">
        <v>3.8291795597144303E-2</v>
      </c>
      <c r="AI158" s="17">
        <v>3.8690967896764898E-2</v>
      </c>
      <c r="AJ158" s="17">
        <v>2.7956480608499801E-2</v>
      </c>
      <c r="AK158" s="17">
        <v>3.9634576673769802E-2</v>
      </c>
    </row>
    <row r="159" spans="2:37" x14ac:dyDescent="0.2">
      <c r="B159" t="s">
        <v>94</v>
      </c>
      <c r="C159" s="17">
        <v>9.3588953691135096E-3</v>
      </c>
      <c r="D159" s="17">
        <v>9.0199521132681305E-3</v>
      </c>
      <c r="E159" s="17">
        <v>9.6897853522993193E-3</v>
      </c>
      <c r="F159" s="17"/>
      <c r="G159" s="17">
        <v>1.4028087549032699E-2</v>
      </c>
      <c r="H159" s="17">
        <v>9.5009548800819698E-3</v>
      </c>
      <c r="I159" s="17">
        <v>6.8984956670453202E-3</v>
      </c>
      <c r="J159" s="17">
        <v>7.3856372869416601E-3</v>
      </c>
      <c r="K159" s="17">
        <v>8.2464112670880205E-3</v>
      </c>
      <c r="L159" s="17">
        <v>1.0497119083050101E-2</v>
      </c>
      <c r="M159" s="17"/>
      <c r="N159" s="17">
        <v>9.4957151410840802E-3</v>
      </c>
      <c r="O159" s="17">
        <v>1.5821467976507901E-2</v>
      </c>
      <c r="P159" s="17">
        <v>1.22014134876563E-2</v>
      </c>
      <c r="Q159" s="17">
        <v>1.3412378837604299E-2</v>
      </c>
      <c r="R159" s="17">
        <v>0</v>
      </c>
      <c r="S159" s="17">
        <v>1.5281972521612199E-2</v>
      </c>
      <c r="T159" s="17">
        <v>7.9976576176167199E-3</v>
      </c>
      <c r="U159" s="17">
        <v>1.0389937907095401E-2</v>
      </c>
      <c r="V159" s="17">
        <v>0</v>
      </c>
      <c r="W159" s="17">
        <v>1.5082146671969301E-2</v>
      </c>
      <c r="X159" s="17">
        <v>0</v>
      </c>
      <c r="Y159" s="17">
        <v>0</v>
      </c>
      <c r="Z159" s="17"/>
      <c r="AA159" s="17">
        <v>6.35858380787074E-3</v>
      </c>
      <c r="AB159" s="17">
        <v>3.4810353521364701E-3</v>
      </c>
      <c r="AC159" s="17">
        <v>1.4392896831007199E-2</v>
      </c>
      <c r="AD159" s="17">
        <v>7.0719183785513196E-3</v>
      </c>
      <c r="AE159" s="17">
        <v>0</v>
      </c>
      <c r="AF159" s="17"/>
      <c r="AG159" s="17">
        <v>5.3320510490320197E-3</v>
      </c>
      <c r="AH159" s="17">
        <v>6.1407385952793403E-3</v>
      </c>
      <c r="AI159" s="17">
        <v>4.9364097987716002E-3</v>
      </c>
      <c r="AJ159" s="17">
        <v>5.4830416213248996E-3</v>
      </c>
      <c r="AK159" s="17">
        <v>2.3489583425807599E-2</v>
      </c>
    </row>
    <row r="160" spans="2:37" x14ac:dyDescent="0.2">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row>
    <row r="161" spans="2:37" x14ac:dyDescent="0.2">
      <c r="B161" s="6" t="s">
        <v>114</v>
      </c>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row>
    <row r="162" spans="2:37" x14ac:dyDescent="0.2">
      <c r="B162" s="21" t="s">
        <v>60</v>
      </c>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row>
    <row r="163" spans="2:37" x14ac:dyDescent="0.2">
      <c r="B163" t="s">
        <v>90</v>
      </c>
      <c r="C163" s="17">
        <v>0.17160521202693399</v>
      </c>
      <c r="D163" s="17">
        <v>0.17933605183708201</v>
      </c>
      <c r="E163" s="17">
        <v>0.16405805653504699</v>
      </c>
      <c r="F163" s="17"/>
      <c r="G163" s="17">
        <v>0.27768762610889403</v>
      </c>
      <c r="H163" s="17">
        <v>0.24970423790320601</v>
      </c>
      <c r="I163" s="17">
        <v>0.18111169368000599</v>
      </c>
      <c r="J163" s="17">
        <v>0.14135301956821</v>
      </c>
      <c r="K163" s="17">
        <v>0.11970398238929</v>
      </c>
      <c r="L163" s="17">
        <v>8.9804609840701405E-2</v>
      </c>
      <c r="M163" s="17"/>
      <c r="N163" s="17">
        <v>0.23648332744362999</v>
      </c>
      <c r="O163" s="17">
        <v>0.124850780839363</v>
      </c>
      <c r="P163" s="17">
        <v>0.14894811733045901</v>
      </c>
      <c r="Q163" s="17">
        <v>0.12897686156146701</v>
      </c>
      <c r="R163" s="17">
        <v>0.14451585219460999</v>
      </c>
      <c r="S163" s="17">
        <v>0.17880028593820399</v>
      </c>
      <c r="T163" s="17">
        <v>0.170894365155249</v>
      </c>
      <c r="U163" s="17">
        <v>0.19497339325430099</v>
      </c>
      <c r="V163" s="17">
        <v>0.22317463995443801</v>
      </c>
      <c r="W163" s="17">
        <v>0.18661388104148199</v>
      </c>
      <c r="X163" s="17">
        <v>0.139273696619651</v>
      </c>
      <c r="Y163" s="17">
        <v>9.0346125819358802E-2</v>
      </c>
      <c r="Z163" s="17"/>
      <c r="AA163" s="17">
        <v>0.18262300154957101</v>
      </c>
      <c r="AB163" s="17">
        <v>0.236777120637373</v>
      </c>
      <c r="AC163" s="17">
        <v>0.12229588239457199</v>
      </c>
      <c r="AD163" s="17">
        <v>0.16955089069522</v>
      </c>
      <c r="AE163" s="17">
        <v>0.122473068271456</v>
      </c>
      <c r="AF163" s="17"/>
      <c r="AG163" s="17">
        <v>0.15418046427588</v>
      </c>
      <c r="AH163" s="17">
        <v>0.20500579730857801</v>
      </c>
      <c r="AI163" s="17">
        <v>0.101272882744285</v>
      </c>
      <c r="AJ163" s="17">
        <v>0.14321756731229399</v>
      </c>
      <c r="AK163" s="17">
        <v>0.113056494930903</v>
      </c>
    </row>
    <row r="164" spans="2:37" x14ac:dyDescent="0.2">
      <c r="B164" t="s">
        <v>91</v>
      </c>
      <c r="C164" s="17">
        <v>0.27451588882472999</v>
      </c>
      <c r="D164" s="17">
        <v>0.28028176705366498</v>
      </c>
      <c r="E164" s="17">
        <v>0.26888700753761302</v>
      </c>
      <c r="F164" s="17"/>
      <c r="G164" s="17">
        <v>0.312595410947348</v>
      </c>
      <c r="H164" s="17">
        <v>0.280508451277862</v>
      </c>
      <c r="I164" s="17">
        <v>0.28902393804712601</v>
      </c>
      <c r="J164" s="17">
        <v>0.26202147816400501</v>
      </c>
      <c r="K164" s="17">
        <v>0.25981562288752802</v>
      </c>
      <c r="L164" s="17">
        <v>0.252710229119535</v>
      </c>
      <c r="M164" s="17"/>
      <c r="N164" s="17">
        <v>0.26100089724662101</v>
      </c>
      <c r="O164" s="17">
        <v>0.27642371853462899</v>
      </c>
      <c r="P164" s="17">
        <v>0.29549391832522598</v>
      </c>
      <c r="Q164" s="17">
        <v>0.26844802659336597</v>
      </c>
      <c r="R164" s="17">
        <v>0.23763626731353599</v>
      </c>
      <c r="S164" s="17">
        <v>0.28358811406323498</v>
      </c>
      <c r="T164" s="17">
        <v>0.255495383676896</v>
      </c>
      <c r="U164" s="17">
        <v>0.25515443836125101</v>
      </c>
      <c r="V164" s="17">
        <v>0.25328641607338698</v>
      </c>
      <c r="W164" s="17">
        <v>0.32786124830651803</v>
      </c>
      <c r="X164" s="17">
        <v>0.28371367216491</v>
      </c>
      <c r="Y164" s="17">
        <v>0.32913771898414601</v>
      </c>
      <c r="Z164" s="17"/>
      <c r="AA164" s="17">
        <v>0.26833826361542001</v>
      </c>
      <c r="AB164" s="17">
        <v>0.30351862093058801</v>
      </c>
      <c r="AC164" s="17">
        <v>0.25280904314484698</v>
      </c>
      <c r="AD164" s="17">
        <v>0.27382697591909</v>
      </c>
      <c r="AE164" s="17">
        <v>0.275947212885989</v>
      </c>
      <c r="AF164" s="17"/>
      <c r="AG164" s="17">
        <v>0.24998265551398899</v>
      </c>
      <c r="AH164" s="17">
        <v>0.280583565428842</v>
      </c>
      <c r="AI164" s="17">
        <v>0.30709457106028398</v>
      </c>
      <c r="AJ164" s="17">
        <v>0.28911396985766002</v>
      </c>
      <c r="AK164" s="17">
        <v>0.26208934306440701</v>
      </c>
    </row>
    <row r="165" spans="2:37" x14ac:dyDescent="0.2">
      <c r="B165" t="s">
        <v>92</v>
      </c>
      <c r="C165" s="17">
        <v>0.47126763058715299</v>
      </c>
      <c r="D165" s="17">
        <v>0.46881855822808699</v>
      </c>
      <c r="E165" s="17">
        <v>0.47365851312497598</v>
      </c>
      <c r="F165" s="17"/>
      <c r="G165" s="17">
        <v>0.30921691288265701</v>
      </c>
      <c r="H165" s="17">
        <v>0.33740659586898902</v>
      </c>
      <c r="I165" s="17">
        <v>0.44273294758760401</v>
      </c>
      <c r="J165" s="17">
        <v>0.52992768293497405</v>
      </c>
      <c r="K165" s="17">
        <v>0.55258365514881802</v>
      </c>
      <c r="L165" s="17">
        <v>0.60793486989800904</v>
      </c>
      <c r="M165" s="17"/>
      <c r="N165" s="17">
        <v>0.41648179183618</v>
      </c>
      <c r="O165" s="17">
        <v>0.497724637955823</v>
      </c>
      <c r="P165" s="17">
        <v>0.47995308119841401</v>
      </c>
      <c r="Q165" s="17">
        <v>0.49577080107886801</v>
      </c>
      <c r="R165" s="17">
        <v>0.54885141309127605</v>
      </c>
      <c r="S165" s="17">
        <v>0.41957245483163003</v>
      </c>
      <c r="T165" s="17">
        <v>0.53987065815636104</v>
      </c>
      <c r="U165" s="17">
        <v>0.447502688917015</v>
      </c>
      <c r="V165" s="17">
        <v>0.451020388485324</v>
      </c>
      <c r="W165" s="17">
        <v>0.43179831788680501</v>
      </c>
      <c r="X165" s="17">
        <v>0.49340557881859198</v>
      </c>
      <c r="Y165" s="17">
        <v>0.49568756967675598</v>
      </c>
      <c r="Z165" s="17"/>
      <c r="AA165" s="17">
        <v>0.49847295614609299</v>
      </c>
      <c r="AB165" s="17">
        <v>0.37504690165837401</v>
      </c>
      <c r="AC165" s="17">
        <v>0.55398133786096204</v>
      </c>
      <c r="AD165" s="17">
        <v>0.471839206233297</v>
      </c>
      <c r="AE165" s="17">
        <v>0.49266080683804497</v>
      </c>
      <c r="AF165" s="17"/>
      <c r="AG165" s="17">
        <v>0.550454060057324</v>
      </c>
      <c r="AH165" s="17">
        <v>0.439072549346333</v>
      </c>
      <c r="AI165" s="17">
        <v>0.50832805493399202</v>
      </c>
      <c r="AJ165" s="17">
        <v>0.47159769056455803</v>
      </c>
      <c r="AK165" s="17">
        <v>0.510293320694853</v>
      </c>
    </row>
    <row r="166" spans="2:37" x14ac:dyDescent="0.2">
      <c r="B166" t="s">
        <v>93</v>
      </c>
      <c r="C166" s="17">
        <v>6.7523051793987696E-2</v>
      </c>
      <c r="D166" s="17">
        <v>6.0066407939610197E-2</v>
      </c>
      <c r="E166" s="17">
        <v>7.4802526210563505E-2</v>
      </c>
      <c r="F166" s="17"/>
      <c r="G166" s="17">
        <v>7.8314390445740095E-2</v>
      </c>
      <c r="H166" s="17">
        <v>0.103543562496079</v>
      </c>
      <c r="I166" s="17">
        <v>7.7831765696715696E-2</v>
      </c>
      <c r="J166" s="17">
        <v>5.33002551081945E-2</v>
      </c>
      <c r="K166" s="17">
        <v>6.2078648082681501E-2</v>
      </c>
      <c r="L166" s="17">
        <v>3.80190311784811E-2</v>
      </c>
      <c r="M166" s="17"/>
      <c r="N166" s="17">
        <v>7.1014429771991405E-2</v>
      </c>
      <c r="O166" s="17">
        <v>6.4690300977025897E-2</v>
      </c>
      <c r="P166" s="17">
        <v>7.1103401332079499E-2</v>
      </c>
      <c r="Q166" s="17">
        <v>8.6230945872332807E-2</v>
      </c>
      <c r="R166" s="17">
        <v>6.2977960283584794E-2</v>
      </c>
      <c r="S166" s="17">
        <v>0.10785549792586401</v>
      </c>
      <c r="T166" s="17">
        <v>2.5741935393877299E-2</v>
      </c>
      <c r="U166" s="17">
        <v>5.7903531284828898E-2</v>
      </c>
      <c r="V166" s="17">
        <v>6.8139167699597006E-2</v>
      </c>
      <c r="W166" s="17">
        <v>3.3629882471404901E-2</v>
      </c>
      <c r="X166" s="17">
        <v>8.3607052396847306E-2</v>
      </c>
      <c r="Y166" s="17">
        <v>8.4828585519739597E-2</v>
      </c>
      <c r="Z166" s="17"/>
      <c r="AA166" s="17">
        <v>4.3696736512403203E-2</v>
      </c>
      <c r="AB166" s="17">
        <v>7.3779418343498201E-2</v>
      </c>
      <c r="AC166" s="17">
        <v>5.05780632419153E-2</v>
      </c>
      <c r="AD166" s="17">
        <v>7.5891471373496194E-2</v>
      </c>
      <c r="AE166" s="17">
        <v>9.5865183750187405E-2</v>
      </c>
      <c r="AF166" s="17"/>
      <c r="AG166" s="17">
        <v>3.96227193741105E-2</v>
      </c>
      <c r="AH166" s="17">
        <v>6.5961417755426896E-2</v>
      </c>
      <c r="AI166" s="17">
        <v>6.3685347674438106E-2</v>
      </c>
      <c r="AJ166" s="17">
        <v>8.1329643361085904E-2</v>
      </c>
      <c r="AK166" s="17">
        <v>9.5746753820940403E-2</v>
      </c>
    </row>
    <row r="167" spans="2:37" x14ac:dyDescent="0.2">
      <c r="B167" t="s">
        <v>94</v>
      </c>
      <c r="C167" s="17">
        <v>1.5088216767192599E-2</v>
      </c>
      <c r="D167" s="17">
        <v>1.14972149415583E-2</v>
      </c>
      <c r="E167" s="17">
        <v>1.8593896591800899E-2</v>
      </c>
      <c r="F167" s="17"/>
      <c r="G167" s="17">
        <v>2.2185659615360599E-2</v>
      </c>
      <c r="H167" s="17">
        <v>2.8837152453863299E-2</v>
      </c>
      <c r="I167" s="17">
        <v>9.2996549885477706E-3</v>
      </c>
      <c r="J167" s="17">
        <v>1.3397564224618699E-2</v>
      </c>
      <c r="K167" s="17">
        <v>5.8180914916810397E-3</v>
      </c>
      <c r="L167" s="17">
        <v>1.1531259963275401E-2</v>
      </c>
      <c r="M167" s="17"/>
      <c r="N167" s="17">
        <v>1.50195537015768E-2</v>
      </c>
      <c r="O167" s="17">
        <v>3.63105616931595E-2</v>
      </c>
      <c r="P167" s="17">
        <v>4.5014818138212802E-3</v>
      </c>
      <c r="Q167" s="17">
        <v>2.0573364893967001E-2</v>
      </c>
      <c r="R167" s="17">
        <v>6.01850711699477E-3</v>
      </c>
      <c r="S167" s="17">
        <v>1.0183647241067399E-2</v>
      </c>
      <c r="T167" s="17">
        <v>7.9976576176167199E-3</v>
      </c>
      <c r="U167" s="17">
        <v>4.4465948182603403E-2</v>
      </c>
      <c r="V167" s="17">
        <v>4.3793877872537103E-3</v>
      </c>
      <c r="W167" s="17">
        <v>2.0096670293789799E-2</v>
      </c>
      <c r="X167" s="17">
        <v>0</v>
      </c>
      <c r="Y167" s="17">
        <v>0</v>
      </c>
      <c r="Z167" s="17"/>
      <c r="AA167" s="17">
        <v>6.8690421765129498E-3</v>
      </c>
      <c r="AB167" s="17">
        <v>1.0877938430166101E-2</v>
      </c>
      <c r="AC167" s="17">
        <v>2.0335673357704101E-2</v>
      </c>
      <c r="AD167" s="17">
        <v>8.8914557788970592E-3</v>
      </c>
      <c r="AE167" s="17">
        <v>1.30537282543246E-2</v>
      </c>
      <c r="AF167" s="17"/>
      <c r="AG167" s="17">
        <v>5.7601007786961698E-3</v>
      </c>
      <c r="AH167" s="17">
        <v>9.3766701608203398E-3</v>
      </c>
      <c r="AI167" s="17">
        <v>1.9619143587000801E-2</v>
      </c>
      <c r="AJ167" s="17">
        <v>1.4741128904402099E-2</v>
      </c>
      <c r="AK167" s="17">
        <v>1.88140874888977E-2</v>
      </c>
    </row>
    <row r="168" spans="2:37" x14ac:dyDescent="0.2">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row>
    <row r="169" spans="2:37" x14ac:dyDescent="0.2">
      <c r="B169" s="6" t="s">
        <v>115</v>
      </c>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row>
    <row r="170" spans="2:37" x14ac:dyDescent="0.2">
      <c r="B170" s="21" t="s">
        <v>60</v>
      </c>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row>
    <row r="171" spans="2:37" x14ac:dyDescent="0.2">
      <c r="B171" t="s">
        <v>90</v>
      </c>
      <c r="C171" s="17">
        <v>0.24236597232771201</v>
      </c>
      <c r="D171" s="17">
        <v>0.25003675910485601</v>
      </c>
      <c r="E171" s="17">
        <v>0.234877443012149</v>
      </c>
      <c r="F171" s="17"/>
      <c r="G171" s="17">
        <v>0.30697050238333001</v>
      </c>
      <c r="H171" s="17">
        <v>0.28144111375606401</v>
      </c>
      <c r="I171" s="17">
        <v>0.27210781932279599</v>
      </c>
      <c r="J171" s="17">
        <v>0.22589080701650699</v>
      </c>
      <c r="K171" s="17">
        <v>0.20247367096285199</v>
      </c>
      <c r="L171" s="17">
        <v>0.18398250850968001</v>
      </c>
      <c r="M171" s="17"/>
      <c r="N171" s="17">
        <v>0.26152605086158698</v>
      </c>
      <c r="O171" s="17">
        <v>0.23623305589897001</v>
      </c>
      <c r="P171" s="17">
        <v>0.24132299535535601</v>
      </c>
      <c r="Q171" s="17">
        <v>0.21408622291650001</v>
      </c>
      <c r="R171" s="17">
        <v>0.204723356360345</v>
      </c>
      <c r="S171" s="17">
        <v>0.25126970113934</v>
      </c>
      <c r="T171" s="17">
        <v>0.27166228075108201</v>
      </c>
      <c r="U171" s="17">
        <v>0.23786428544594601</v>
      </c>
      <c r="V171" s="17">
        <v>0.28130662995174099</v>
      </c>
      <c r="W171" s="17">
        <v>0.25305847413774202</v>
      </c>
      <c r="X171" s="17">
        <v>0.20806778384466601</v>
      </c>
      <c r="Y171" s="17">
        <v>0.13731895950809</v>
      </c>
      <c r="Z171" s="17"/>
      <c r="AA171" s="17">
        <v>0.27334141821977198</v>
      </c>
      <c r="AB171" s="17">
        <v>0.29602567062478402</v>
      </c>
      <c r="AC171" s="17">
        <v>0.16585268743927101</v>
      </c>
      <c r="AD171" s="17">
        <v>0.24665115836968499</v>
      </c>
      <c r="AE171" s="17">
        <v>0.24223565135598099</v>
      </c>
      <c r="AF171" s="17"/>
      <c r="AG171" s="17">
        <v>0.243721481708256</v>
      </c>
      <c r="AH171" s="17">
        <v>0.27386056025824601</v>
      </c>
      <c r="AI171" s="17">
        <v>0.19292811967955401</v>
      </c>
      <c r="AJ171" s="17">
        <v>0.18326272827436399</v>
      </c>
      <c r="AK171" s="17">
        <v>0.16079021357669099</v>
      </c>
    </row>
    <row r="172" spans="2:37" x14ac:dyDescent="0.2">
      <c r="B172" t="s">
        <v>91</v>
      </c>
      <c r="C172" s="17">
        <v>0.27785533724054001</v>
      </c>
      <c r="D172" s="17">
        <v>0.28453103296757698</v>
      </c>
      <c r="E172" s="17">
        <v>0.271338255667807</v>
      </c>
      <c r="F172" s="17"/>
      <c r="G172" s="17">
        <v>0.25936817813826202</v>
      </c>
      <c r="H172" s="17">
        <v>0.24462522593539099</v>
      </c>
      <c r="I172" s="17">
        <v>0.29058635649762699</v>
      </c>
      <c r="J172" s="17">
        <v>0.267939643979621</v>
      </c>
      <c r="K172" s="17">
        <v>0.34596046572688899</v>
      </c>
      <c r="L172" s="17">
        <v>0.26907554631980102</v>
      </c>
      <c r="M172" s="17"/>
      <c r="N172" s="17">
        <v>0.28469041432695302</v>
      </c>
      <c r="O172" s="17">
        <v>0.238492940601502</v>
      </c>
      <c r="P172" s="17">
        <v>0.25748940320834002</v>
      </c>
      <c r="Q172" s="17">
        <v>0.27967015936828499</v>
      </c>
      <c r="R172" s="17">
        <v>0.233541309763793</v>
      </c>
      <c r="S172" s="17">
        <v>0.29448509815100199</v>
      </c>
      <c r="T172" s="17">
        <v>0.29115225180249499</v>
      </c>
      <c r="U172" s="17">
        <v>0.28334575247021998</v>
      </c>
      <c r="V172" s="17">
        <v>0.26047049372691899</v>
      </c>
      <c r="W172" s="17">
        <v>0.29329723112366501</v>
      </c>
      <c r="X172" s="17">
        <v>0.30243826751605501</v>
      </c>
      <c r="Y172" s="17">
        <v>0.45315090019180998</v>
      </c>
      <c r="Z172" s="17"/>
      <c r="AA172" s="17">
        <v>0.250765020279553</v>
      </c>
      <c r="AB172" s="17">
        <v>0.25374054176489702</v>
      </c>
      <c r="AC172" s="17">
        <v>0.35214603290573399</v>
      </c>
      <c r="AD172" s="17">
        <v>0.28358440002313701</v>
      </c>
      <c r="AE172" s="17">
        <v>0.26632043098747399</v>
      </c>
      <c r="AF172" s="17"/>
      <c r="AG172" s="17">
        <v>0.25895590704169402</v>
      </c>
      <c r="AH172" s="17">
        <v>0.28770350600752698</v>
      </c>
      <c r="AI172" s="17">
        <v>0.32165916724029597</v>
      </c>
      <c r="AJ172" s="17">
        <v>0.29842285329787599</v>
      </c>
      <c r="AK172" s="17">
        <v>0.32382043871741301</v>
      </c>
    </row>
    <row r="173" spans="2:37" x14ac:dyDescent="0.2">
      <c r="B173" t="s">
        <v>92</v>
      </c>
      <c r="C173" s="17">
        <v>0.353488112667456</v>
      </c>
      <c r="D173" s="17">
        <v>0.350322686172861</v>
      </c>
      <c r="E173" s="17">
        <v>0.35657832880691098</v>
      </c>
      <c r="F173" s="17"/>
      <c r="G173" s="17">
        <v>0.23971729467285099</v>
      </c>
      <c r="H173" s="17">
        <v>0.28350993200217101</v>
      </c>
      <c r="I173" s="17">
        <v>0.33131719885291899</v>
      </c>
      <c r="J173" s="17">
        <v>0.42116168199096898</v>
      </c>
      <c r="K173" s="17">
        <v>0.35723758983172599</v>
      </c>
      <c r="L173" s="17">
        <v>0.446002083378082</v>
      </c>
      <c r="M173" s="17"/>
      <c r="N173" s="17">
        <v>0.300943288753734</v>
      </c>
      <c r="O173" s="17">
        <v>0.38607499980639398</v>
      </c>
      <c r="P173" s="17">
        <v>0.38533623792278299</v>
      </c>
      <c r="Q173" s="17">
        <v>0.40131859392204799</v>
      </c>
      <c r="R173" s="17">
        <v>0.42358578315600798</v>
      </c>
      <c r="S173" s="17">
        <v>0.30630040997442998</v>
      </c>
      <c r="T173" s="17">
        <v>0.367305693639011</v>
      </c>
      <c r="U173" s="17">
        <v>0.37652115227266603</v>
      </c>
      <c r="V173" s="17">
        <v>0.32313623595830598</v>
      </c>
      <c r="W173" s="17">
        <v>0.34052005621961201</v>
      </c>
      <c r="X173" s="17">
        <v>0.35830046913534203</v>
      </c>
      <c r="Y173" s="17">
        <v>0.28283367994187297</v>
      </c>
      <c r="Z173" s="17"/>
      <c r="AA173" s="17">
        <v>0.38483918882372498</v>
      </c>
      <c r="AB173" s="17">
        <v>0.29592987637849599</v>
      </c>
      <c r="AC173" s="17">
        <v>0.383271737841752</v>
      </c>
      <c r="AD173" s="17">
        <v>0.33288272462569801</v>
      </c>
      <c r="AE173" s="17">
        <v>0.35404427997482002</v>
      </c>
      <c r="AF173" s="17"/>
      <c r="AG173" s="17">
        <v>0.40194457897311903</v>
      </c>
      <c r="AH173" s="17">
        <v>0.31564566093077301</v>
      </c>
      <c r="AI173" s="17">
        <v>0.38502666957729598</v>
      </c>
      <c r="AJ173" s="17">
        <v>0.35807963769274098</v>
      </c>
      <c r="AK173" s="17">
        <v>0.37932018993212802</v>
      </c>
    </row>
    <row r="174" spans="2:37" x14ac:dyDescent="0.2">
      <c r="B174" t="s">
        <v>93</v>
      </c>
      <c r="C174" s="17">
        <v>8.8124066001005696E-2</v>
      </c>
      <c r="D174" s="17">
        <v>7.9421472730138401E-2</v>
      </c>
      <c r="E174" s="17">
        <v>9.6619886146144099E-2</v>
      </c>
      <c r="F174" s="17"/>
      <c r="G174" s="17">
        <v>0.122819491174548</v>
      </c>
      <c r="H174" s="17">
        <v>0.13028498223701701</v>
      </c>
      <c r="I174" s="17">
        <v>7.30505797804301E-2</v>
      </c>
      <c r="J174" s="17">
        <v>6.1449284183856499E-2</v>
      </c>
      <c r="K174" s="17">
        <v>7.9867858637886702E-2</v>
      </c>
      <c r="L174" s="17">
        <v>7.0397287127996797E-2</v>
      </c>
      <c r="M174" s="17"/>
      <c r="N174" s="17">
        <v>0.116248254520257</v>
      </c>
      <c r="O174" s="17">
        <v>9.0240562576314007E-2</v>
      </c>
      <c r="P174" s="17">
        <v>8.9179229041405697E-2</v>
      </c>
      <c r="Q174" s="17">
        <v>6.2594449217144896E-2</v>
      </c>
      <c r="R174" s="17">
        <v>0.110706706639552</v>
      </c>
      <c r="S174" s="17">
        <v>9.9597562373537604E-2</v>
      </c>
      <c r="T174" s="17">
        <v>5.6724489121100598E-2</v>
      </c>
      <c r="U174" s="17">
        <v>2.7429494945385099E-2</v>
      </c>
      <c r="V174" s="17">
        <v>9.5470012619394196E-2</v>
      </c>
      <c r="W174" s="17">
        <v>8.3785261952581999E-2</v>
      </c>
      <c r="X174" s="17">
        <v>8.0332547277753699E-2</v>
      </c>
      <c r="Y174" s="17">
        <v>9.7498605735775401E-2</v>
      </c>
      <c r="Z174" s="17"/>
      <c r="AA174" s="17">
        <v>7.7285951085670199E-2</v>
      </c>
      <c r="AB174" s="17">
        <v>0.114596817812899</v>
      </c>
      <c r="AC174" s="17">
        <v>5.9619281499455501E-2</v>
      </c>
      <c r="AD174" s="17">
        <v>9.9126142172546103E-2</v>
      </c>
      <c r="AE174" s="17">
        <v>8.4126512971909304E-2</v>
      </c>
      <c r="AF174" s="17"/>
      <c r="AG174" s="17">
        <v>7.8358103313451805E-2</v>
      </c>
      <c r="AH174" s="17">
        <v>9.1738860853274498E-2</v>
      </c>
      <c r="AI174" s="17">
        <v>7.1458587061965506E-2</v>
      </c>
      <c r="AJ174" s="17">
        <v>0.109776755876837</v>
      </c>
      <c r="AK174" s="17">
        <v>8.0015320055688496E-2</v>
      </c>
    </row>
    <row r="175" spans="2:37" x14ac:dyDescent="0.2">
      <c r="B175" t="s">
        <v>94</v>
      </c>
      <c r="C175" s="17">
        <v>3.8166511763285199E-2</v>
      </c>
      <c r="D175" s="17">
        <v>3.5688049024569297E-2</v>
      </c>
      <c r="E175" s="17">
        <v>4.0586086366989502E-2</v>
      </c>
      <c r="F175" s="17"/>
      <c r="G175" s="17">
        <v>7.1124533631008097E-2</v>
      </c>
      <c r="H175" s="17">
        <v>6.0138746069356298E-2</v>
      </c>
      <c r="I175" s="17">
        <v>3.2938045546227299E-2</v>
      </c>
      <c r="J175" s="17">
        <v>2.3558582829047801E-2</v>
      </c>
      <c r="K175" s="17">
        <v>1.44604148406448E-2</v>
      </c>
      <c r="L175" s="17">
        <v>3.0542574664442899E-2</v>
      </c>
      <c r="M175" s="17"/>
      <c r="N175" s="17">
        <v>3.65919915374684E-2</v>
      </c>
      <c r="O175" s="17">
        <v>4.8958441116820302E-2</v>
      </c>
      <c r="P175" s="17">
        <v>2.6672134472115701E-2</v>
      </c>
      <c r="Q175" s="17">
        <v>4.2330574576022198E-2</v>
      </c>
      <c r="R175" s="17">
        <v>2.7442844080301201E-2</v>
      </c>
      <c r="S175" s="17">
        <v>4.83472283616906E-2</v>
      </c>
      <c r="T175" s="17">
        <v>1.31552846863114E-2</v>
      </c>
      <c r="U175" s="17">
        <v>7.4839314865782297E-2</v>
      </c>
      <c r="V175" s="17">
        <v>3.9616627743638701E-2</v>
      </c>
      <c r="W175" s="17">
        <v>2.9338976566399E-2</v>
      </c>
      <c r="X175" s="17">
        <v>5.0860932226183299E-2</v>
      </c>
      <c r="Y175" s="17">
        <v>2.91978546224517E-2</v>
      </c>
      <c r="Z175" s="17"/>
      <c r="AA175" s="17">
        <v>1.3768421591280699E-2</v>
      </c>
      <c r="AB175" s="17">
        <v>3.9707093418923201E-2</v>
      </c>
      <c r="AC175" s="17">
        <v>3.9110260313787899E-2</v>
      </c>
      <c r="AD175" s="17">
        <v>3.7755574808934197E-2</v>
      </c>
      <c r="AE175" s="17">
        <v>5.3273124709816697E-2</v>
      </c>
      <c r="AF175" s="17"/>
      <c r="AG175" s="17">
        <v>1.7019928963479002E-2</v>
      </c>
      <c r="AH175" s="17">
        <v>3.10514119501803E-2</v>
      </c>
      <c r="AI175" s="17">
        <v>2.8927456440888399E-2</v>
      </c>
      <c r="AJ175" s="17">
        <v>5.04580248581806E-2</v>
      </c>
      <c r="AK175" s="17">
        <v>5.6053837718078897E-2</v>
      </c>
    </row>
    <row r="176" spans="2:37" x14ac:dyDescent="0.2">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row>
    <row r="177" spans="2:37" x14ac:dyDescent="0.2">
      <c r="B177" s="6" t="s">
        <v>117</v>
      </c>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row>
    <row r="178" spans="2:37" x14ac:dyDescent="0.2">
      <c r="B178" s="21" t="s">
        <v>60</v>
      </c>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row>
    <row r="179" spans="2:37" x14ac:dyDescent="0.2">
      <c r="B179" t="s">
        <v>85</v>
      </c>
      <c r="C179" s="17">
        <v>0.12552276984351199</v>
      </c>
      <c r="D179" s="17">
        <v>0.153484653956135</v>
      </c>
      <c r="E179" s="17">
        <v>9.8225258521769193E-2</v>
      </c>
      <c r="F179" s="17"/>
      <c r="G179" s="17">
        <v>0.19881655630769601</v>
      </c>
      <c r="H179" s="17">
        <v>0.27847122533846203</v>
      </c>
      <c r="I179" s="17">
        <v>0.15834539488160099</v>
      </c>
      <c r="J179" s="17">
        <v>7.4464592074895405E-2</v>
      </c>
      <c r="K179" s="17">
        <v>4.55994724151206E-2</v>
      </c>
      <c r="L179" s="17">
        <v>2.14695926428927E-2</v>
      </c>
      <c r="M179" s="17"/>
      <c r="N179" s="17">
        <v>0.218289017009487</v>
      </c>
      <c r="O179" s="17">
        <v>7.4600659512139303E-2</v>
      </c>
      <c r="P179" s="17">
        <v>0.11742300442436999</v>
      </c>
      <c r="Q179" s="17">
        <v>5.9353694643844997E-2</v>
      </c>
      <c r="R179" s="17">
        <v>0.14164202594977701</v>
      </c>
      <c r="S179" s="17">
        <v>0.166487008672382</v>
      </c>
      <c r="T179" s="17">
        <v>8.6811792719302602E-2</v>
      </c>
      <c r="U179" s="17">
        <v>0.113761070790576</v>
      </c>
      <c r="V179" s="17">
        <v>0.14842272939572901</v>
      </c>
      <c r="W179" s="17">
        <v>9.4630647148514394E-2</v>
      </c>
      <c r="X179" s="17">
        <v>0.119014352698188</v>
      </c>
      <c r="Y179" s="17">
        <v>0.110650094134433</v>
      </c>
      <c r="Z179" s="17"/>
      <c r="AA179" s="17">
        <v>0.15837798342152801</v>
      </c>
      <c r="AB179" s="17">
        <v>0.180623237854067</v>
      </c>
      <c r="AC179" s="17">
        <v>8.0200989765695799E-2</v>
      </c>
      <c r="AD179" s="17">
        <v>0.12865279155412199</v>
      </c>
      <c r="AE179" s="17">
        <v>8.9169636026110999E-2</v>
      </c>
      <c r="AF179" s="17"/>
      <c r="AG179" s="17">
        <v>0.120905156790187</v>
      </c>
      <c r="AH179" s="17">
        <v>0.152037162485472</v>
      </c>
      <c r="AI179" s="17">
        <v>6.4555466676851095E-2</v>
      </c>
      <c r="AJ179" s="17">
        <v>0.15219606200904501</v>
      </c>
      <c r="AK179" s="17">
        <v>8.8724184936446696E-2</v>
      </c>
    </row>
    <row r="180" spans="2:37" x14ac:dyDescent="0.2">
      <c r="B180" t="s">
        <v>86</v>
      </c>
      <c r="C180" s="17">
        <v>0.226082415310257</v>
      </c>
      <c r="D180" s="17">
        <v>0.24296714050347001</v>
      </c>
      <c r="E180" s="17">
        <v>0.209598870236191</v>
      </c>
      <c r="F180" s="17"/>
      <c r="G180" s="17">
        <v>0.313623366250392</v>
      </c>
      <c r="H180" s="17">
        <v>0.332754540189236</v>
      </c>
      <c r="I180" s="17">
        <v>0.28799904773290802</v>
      </c>
      <c r="J180" s="17">
        <v>0.21879701065083301</v>
      </c>
      <c r="K180" s="17">
        <v>0.14855648872860899</v>
      </c>
      <c r="L180" s="17">
        <v>8.9458078966989804E-2</v>
      </c>
      <c r="M180" s="17"/>
      <c r="N180" s="17">
        <v>0.301145595295645</v>
      </c>
      <c r="O180" s="17">
        <v>0.16952176010219</v>
      </c>
      <c r="P180" s="17">
        <v>0.21537466157173299</v>
      </c>
      <c r="Q180" s="17">
        <v>0.255005947476654</v>
      </c>
      <c r="R180" s="17">
        <v>0.20166663237784699</v>
      </c>
      <c r="S180" s="17">
        <v>0.22837237746022501</v>
      </c>
      <c r="T180" s="17">
        <v>0.18106347008294699</v>
      </c>
      <c r="U180" s="17">
        <v>0.26313379469654302</v>
      </c>
      <c r="V180" s="17">
        <v>0.28215773363291002</v>
      </c>
      <c r="W180" s="17">
        <v>0.17868758151556199</v>
      </c>
      <c r="X180" s="17">
        <v>0.23688863081820799</v>
      </c>
      <c r="Y180" s="17">
        <v>0.101375040620344</v>
      </c>
      <c r="Z180" s="17"/>
      <c r="AA180" s="17">
        <v>0.21901527132482501</v>
      </c>
      <c r="AB180" s="17">
        <v>0.31592048340558798</v>
      </c>
      <c r="AC180" s="17">
        <v>0.25934937232694399</v>
      </c>
      <c r="AD180" s="17">
        <v>0.21954976160082201</v>
      </c>
      <c r="AE180" s="17">
        <v>0.23708356975824199</v>
      </c>
      <c r="AF180" s="17"/>
      <c r="AG180" s="17">
        <v>0.196314871006458</v>
      </c>
      <c r="AH180" s="17">
        <v>0.277081697488406</v>
      </c>
      <c r="AI180" s="17">
        <v>0.25464569244332802</v>
      </c>
      <c r="AJ180" s="17">
        <v>0.23197852137397301</v>
      </c>
      <c r="AK180" s="17">
        <v>0.186125422128954</v>
      </c>
    </row>
    <row r="181" spans="2:37" x14ac:dyDescent="0.2">
      <c r="B181" t="s">
        <v>55</v>
      </c>
      <c r="C181" s="17">
        <v>0.104032402739295</v>
      </c>
      <c r="D181" s="17">
        <v>0.10806674916553401</v>
      </c>
      <c r="E181" s="17">
        <v>0.10009391215681</v>
      </c>
      <c r="F181" s="17"/>
      <c r="G181" s="17">
        <v>0.16557862251671501</v>
      </c>
      <c r="H181" s="17">
        <v>0.13313819400608001</v>
      </c>
      <c r="I181" s="17">
        <v>0.12747355139795</v>
      </c>
      <c r="J181" s="17">
        <v>9.5619073318652104E-2</v>
      </c>
      <c r="K181" s="17">
        <v>8.1467989478577404E-2</v>
      </c>
      <c r="L181" s="17">
        <v>4.2712958116923203E-2</v>
      </c>
      <c r="M181" s="17"/>
      <c r="N181" s="17">
        <v>9.79672275442489E-2</v>
      </c>
      <c r="O181" s="17">
        <v>0.11443101826395601</v>
      </c>
      <c r="P181" s="17">
        <v>6.7069992033069306E-2</v>
      </c>
      <c r="Q181" s="17">
        <v>0.112554805597403</v>
      </c>
      <c r="R181" s="17">
        <v>0.15802508377944399</v>
      </c>
      <c r="S181" s="17">
        <v>0.12907706382284001</v>
      </c>
      <c r="T181" s="17">
        <v>7.7304760501109293E-2</v>
      </c>
      <c r="U181" s="17">
        <v>0.14042410460549801</v>
      </c>
      <c r="V181" s="17">
        <v>8.4971662559973696E-2</v>
      </c>
      <c r="W181" s="17">
        <v>8.6715418998202606E-2</v>
      </c>
      <c r="X181" s="17">
        <v>0.112648849887894</v>
      </c>
      <c r="Y181" s="17">
        <v>8.9990308479828002E-2</v>
      </c>
      <c r="Z181" s="17"/>
      <c r="AA181" s="17">
        <v>9.1620123971688797E-2</v>
      </c>
      <c r="AB181" s="17">
        <v>0.11470853084872</v>
      </c>
      <c r="AC181" s="17">
        <v>0.104387437719471</v>
      </c>
      <c r="AD181" s="17">
        <v>0.104123482575224</v>
      </c>
      <c r="AE181" s="17">
        <v>0.117023966057321</v>
      </c>
      <c r="AF181" s="17"/>
      <c r="AG181" s="17">
        <v>7.9818625329595702E-2</v>
      </c>
      <c r="AH181" s="17">
        <v>9.06775024567094E-2</v>
      </c>
      <c r="AI181" s="17">
        <v>0.134585034233456</v>
      </c>
      <c r="AJ181" s="17">
        <v>0.118707543384208</v>
      </c>
      <c r="AK181" s="17">
        <v>0.136026520747872</v>
      </c>
    </row>
    <row r="182" spans="2:37" x14ac:dyDescent="0.2">
      <c r="B182" t="s">
        <v>87</v>
      </c>
      <c r="C182" s="17">
        <v>9.5640447528388003E-2</v>
      </c>
      <c r="D182" s="17">
        <v>9.5350510336565206E-2</v>
      </c>
      <c r="E182" s="17">
        <v>9.5923495828871594E-2</v>
      </c>
      <c r="F182" s="17"/>
      <c r="G182" s="17">
        <v>0.124603527198261</v>
      </c>
      <c r="H182" s="17">
        <v>9.1814031403552099E-2</v>
      </c>
      <c r="I182" s="17">
        <v>0.10110923406392</v>
      </c>
      <c r="J182" s="17">
        <v>0.131369187733342</v>
      </c>
      <c r="K182" s="17">
        <v>9.5126276149298403E-2</v>
      </c>
      <c r="L182" s="17">
        <v>4.6566943257922898E-2</v>
      </c>
      <c r="M182" s="17"/>
      <c r="N182" s="17">
        <v>0.10455384691498699</v>
      </c>
      <c r="O182" s="17">
        <v>8.9792291796917806E-2</v>
      </c>
      <c r="P182" s="17">
        <v>9.6441702023815801E-2</v>
      </c>
      <c r="Q182" s="17">
        <v>9.0977984570093595E-2</v>
      </c>
      <c r="R182" s="17">
        <v>9.5815623572852601E-2</v>
      </c>
      <c r="S182" s="17">
        <v>0.102832889794614</v>
      </c>
      <c r="T182" s="17">
        <v>0.109051344536803</v>
      </c>
      <c r="U182" s="17">
        <v>8.2632177850252994E-2</v>
      </c>
      <c r="V182" s="17">
        <v>9.0168253386204794E-2</v>
      </c>
      <c r="W182" s="17">
        <v>7.5211709357419498E-2</v>
      </c>
      <c r="X182" s="17">
        <v>9.3382285879355903E-2</v>
      </c>
      <c r="Y182" s="17">
        <v>0.13630019544382199</v>
      </c>
      <c r="Z182" s="17"/>
      <c r="AA182" s="17">
        <v>0.10571314694721499</v>
      </c>
      <c r="AB182" s="17">
        <v>8.7399263482613301E-2</v>
      </c>
      <c r="AC182" s="17">
        <v>8.4231552210042193E-2</v>
      </c>
      <c r="AD182" s="17">
        <v>9.7482457262467903E-2</v>
      </c>
      <c r="AE182" s="17">
        <v>0.133878590428189</v>
      </c>
      <c r="AF182" s="17"/>
      <c r="AG182" s="17">
        <v>9.6207358835203899E-2</v>
      </c>
      <c r="AH182" s="17">
        <v>9.8012060409545507E-2</v>
      </c>
      <c r="AI182" s="17">
        <v>7.1673254624366495E-2</v>
      </c>
      <c r="AJ182" s="17">
        <v>0.100813680197903</v>
      </c>
      <c r="AK182" s="17">
        <v>0.13968703566253099</v>
      </c>
    </row>
    <row r="183" spans="2:37" x14ac:dyDescent="0.2">
      <c r="B183" t="s">
        <v>57</v>
      </c>
      <c r="C183" s="17">
        <v>5.7790521580080301E-2</v>
      </c>
      <c r="D183" s="17">
        <v>4.2296512014292402E-2</v>
      </c>
      <c r="E183" s="17">
        <v>7.2916394351664401E-2</v>
      </c>
      <c r="F183" s="17"/>
      <c r="G183" s="17">
        <v>6.1549234601400202E-2</v>
      </c>
      <c r="H183" s="17">
        <v>4.3172233384433399E-2</v>
      </c>
      <c r="I183" s="17">
        <v>5.04998290964465E-2</v>
      </c>
      <c r="J183" s="17">
        <v>4.8342663981602398E-2</v>
      </c>
      <c r="K183" s="17">
        <v>6.6071289047090906E-2</v>
      </c>
      <c r="L183" s="17">
        <v>7.5168151092912402E-2</v>
      </c>
      <c r="M183" s="17"/>
      <c r="N183" s="17">
        <v>5.4988027639407702E-2</v>
      </c>
      <c r="O183" s="17">
        <v>5.9203967407907503E-2</v>
      </c>
      <c r="P183" s="17">
        <v>5.3686456483153698E-2</v>
      </c>
      <c r="Q183" s="17">
        <v>8.8774745323378298E-2</v>
      </c>
      <c r="R183" s="17">
        <v>2.4861371698357601E-2</v>
      </c>
      <c r="S183" s="17">
        <v>6.3034458918556802E-2</v>
      </c>
      <c r="T183" s="17">
        <v>7.9046586778385095E-2</v>
      </c>
      <c r="U183" s="17">
        <v>1.9222804198832801E-2</v>
      </c>
      <c r="V183" s="17">
        <v>5.0181929988675898E-2</v>
      </c>
      <c r="W183" s="17">
        <v>4.4950241990358797E-2</v>
      </c>
      <c r="X183" s="17">
        <v>5.9811550086727699E-2</v>
      </c>
      <c r="Y183" s="17">
        <v>0.101959190868272</v>
      </c>
      <c r="Z183" s="17"/>
      <c r="AA183" s="17">
        <v>4.3181713174276201E-2</v>
      </c>
      <c r="AB183" s="17">
        <v>5.0196974462283203E-2</v>
      </c>
      <c r="AC183" s="17">
        <v>6.2742534065051203E-2</v>
      </c>
      <c r="AD183" s="17">
        <v>4.8933562847967398E-2</v>
      </c>
      <c r="AE183" s="17">
        <v>0.101200365263659</v>
      </c>
      <c r="AF183" s="17"/>
      <c r="AG183" s="17">
        <v>7.3346711016629901E-2</v>
      </c>
      <c r="AH183" s="17">
        <v>4.2025125542255098E-2</v>
      </c>
      <c r="AI183" s="17">
        <v>6.5350534986517703E-2</v>
      </c>
      <c r="AJ183" s="17">
        <v>5.3432610153065802E-2</v>
      </c>
      <c r="AK183" s="17">
        <v>0.115416508222647</v>
      </c>
    </row>
    <row r="184" spans="2:37" x14ac:dyDescent="0.2">
      <c r="B184" t="s">
        <v>88</v>
      </c>
      <c r="C184" s="17">
        <v>3.15168309402434E-2</v>
      </c>
      <c r="D184" s="17">
        <v>3.3290367034112901E-2</v>
      </c>
      <c r="E184" s="17">
        <v>2.9785433964026799E-2</v>
      </c>
      <c r="F184" s="17"/>
      <c r="G184" s="17">
        <v>1.33535944183375E-2</v>
      </c>
      <c r="H184" s="17">
        <v>1.4272551272301899E-2</v>
      </c>
      <c r="I184" s="17">
        <v>3.2325274718121598E-2</v>
      </c>
      <c r="J184" s="17">
        <v>5.4198424328715099E-2</v>
      </c>
      <c r="K184" s="17">
        <v>5.9078026782014598E-2</v>
      </c>
      <c r="L184" s="17">
        <v>1.9992036901516901E-2</v>
      </c>
      <c r="M184" s="17"/>
      <c r="N184" s="17">
        <v>2.7847704065175401E-2</v>
      </c>
      <c r="O184" s="17">
        <v>3.5243151174018897E-2</v>
      </c>
      <c r="P184" s="17">
        <v>2.0403901840201299E-2</v>
      </c>
      <c r="Q184" s="17">
        <v>3.5830451363436801E-2</v>
      </c>
      <c r="R184" s="17">
        <v>4.6373907666047501E-2</v>
      </c>
      <c r="S184" s="17">
        <v>2.3063134806828402E-2</v>
      </c>
      <c r="T184" s="17">
        <v>3.75861743857724E-2</v>
      </c>
      <c r="U184" s="17">
        <v>5.2014393209374801E-2</v>
      </c>
      <c r="V184" s="17">
        <v>2.0358307882407299E-2</v>
      </c>
      <c r="W184" s="17">
        <v>3.85886322402893E-2</v>
      </c>
      <c r="X184" s="17">
        <v>7.6416206943217503E-3</v>
      </c>
      <c r="Y184" s="17">
        <v>5.59517686966505E-2</v>
      </c>
      <c r="Z184" s="17"/>
      <c r="AA184" s="17">
        <v>1.58063317138398E-2</v>
      </c>
      <c r="AB184" s="17">
        <v>3.1365564734345201E-2</v>
      </c>
      <c r="AC184" s="17">
        <v>5.7708994502137199E-2</v>
      </c>
      <c r="AD184" s="17">
        <v>3.0881581202441E-2</v>
      </c>
      <c r="AE184" s="17">
        <v>5.0879550751661798E-2</v>
      </c>
      <c r="AF184" s="17"/>
      <c r="AG184" s="17">
        <v>1.3932965340769401E-2</v>
      </c>
      <c r="AH184" s="17">
        <v>3.3091026467682902E-2</v>
      </c>
      <c r="AI184" s="17">
        <v>3.5572776771562398E-2</v>
      </c>
      <c r="AJ184" s="17">
        <v>3.17892444398837E-2</v>
      </c>
      <c r="AK184" s="17">
        <v>6.1217559877005397E-2</v>
      </c>
    </row>
    <row r="185" spans="2:37" x14ac:dyDescent="0.2">
      <c r="B185" t="s">
        <v>89</v>
      </c>
      <c r="C185" s="17">
        <v>2.8029078605056701E-3</v>
      </c>
      <c r="D185" s="17">
        <v>1.59681498328231E-3</v>
      </c>
      <c r="E185" s="17">
        <v>3.9803440389288803E-3</v>
      </c>
      <c r="F185" s="17"/>
      <c r="G185" s="17">
        <v>2.9957652504985599E-3</v>
      </c>
      <c r="H185" s="17">
        <v>0</v>
      </c>
      <c r="I185" s="17">
        <v>2.2043938840890999E-3</v>
      </c>
      <c r="J185" s="17">
        <v>6.7721217508277297E-3</v>
      </c>
      <c r="K185" s="17">
        <v>3.1710906202210998E-3</v>
      </c>
      <c r="L185" s="17">
        <v>1.96935632949043E-3</v>
      </c>
      <c r="M185" s="17"/>
      <c r="N185" s="17">
        <v>0</v>
      </c>
      <c r="O185" s="17">
        <v>0</v>
      </c>
      <c r="P185" s="17">
        <v>5.1793459069466004E-3</v>
      </c>
      <c r="Q185" s="17">
        <v>0</v>
      </c>
      <c r="R185" s="17">
        <v>0</v>
      </c>
      <c r="S185" s="17">
        <v>5.3061019015241302E-3</v>
      </c>
      <c r="T185" s="17">
        <v>4.6992672078925201E-3</v>
      </c>
      <c r="U185" s="17">
        <v>0</v>
      </c>
      <c r="V185" s="17">
        <v>0</v>
      </c>
      <c r="W185" s="17">
        <v>1.7026002759624799E-2</v>
      </c>
      <c r="X185" s="17">
        <v>0</v>
      </c>
      <c r="Y185" s="17">
        <v>0</v>
      </c>
      <c r="Z185" s="17"/>
      <c r="AA185" s="17">
        <v>2.8942145831272201E-3</v>
      </c>
      <c r="AB185" s="17">
        <v>4.8066144917955503E-3</v>
      </c>
      <c r="AC185" s="17">
        <v>0</v>
      </c>
      <c r="AD185" s="17">
        <v>0</v>
      </c>
      <c r="AE185" s="17">
        <v>0</v>
      </c>
      <c r="AF185" s="17"/>
      <c r="AG185" s="17">
        <v>0</v>
      </c>
      <c r="AH185" s="17">
        <v>3.1506165240246099E-3</v>
      </c>
      <c r="AI185" s="17">
        <v>5.0276655140929797E-3</v>
      </c>
      <c r="AJ185" s="17">
        <v>0</v>
      </c>
      <c r="AK185" s="17">
        <v>0</v>
      </c>
    </row>
    <row r="186" spans="2:37" x14ac:dyDescent="0.2">
      <c r="B186" t="s">
        <v>58</v>
      </c>
      <c r="C186" s="17">
        <v>8.9827143225124903E-2</v>
      </c>
      <c r="D186" s="17">
        <v>7.9327757946499197E-2</v>
      </c>
      <c r="E186" s="17">
        <v>0.10007706370116599</v>
      </c>
      <c r="F186" s="17"/>
      <c r="G186" s="17">
        <v>3.7990570551543298E-2</v>
      </c>
      <c r="H186" s="17">
        <v>3.49573834877214E-2</v>
      </c>
      <c r="I186" s="17">
        <v>9.09663953678191E-2</v>
      </c>
      <c r="J186" s="17">
        <v>8.4253828823776203E-2</v>
      </c>
      <c r="K186" s="17">
        <v>9.9475659409267794E-2</v>
      </c>
      <c r="L186" s="17">
        <v>0.165668485205547</v>
      </c>
      <c r="M186" s="17"/>
      <c r="N186" s="17">
        <v>6.4901201374773995E-2</v>
      </c>
      <c r="O186" s="17">
        <v>0.125254740027919</v>
      </c>
      <c r="P186" s="17">
        <v>9.2825224165659803E-2</v>
      </c>
      <c r="Q186" s="17">
        <v>0.101533041357836</v>
      </c>
      <c r="R186" s="17">
        <v>6.5516181122022094E-2</v>
      </c>
      <c r="S186" s="17">
        <v>7.0359038243379704E-2</v>
      </c>
      <c r="T186" s="17">
        <v>0.10572399033475501</v>
      </c>
      <c r="U186" s="17">
        <v>7.0486213886615606E-2</v>
      </c>
      <c r="V186" s="17">
        <v>9.4434573488465595E-2</v>
      </c>
      <c r="W186" s="17">
        <v>8.6697610061334002E-2</v>
      </c>
      <c r="X186" s="17">
        <v>5.0900735316423001E-2</v>
      </c>
      <c r="Y186" s="17">
        <v>0.16522913925242599</v>
      </c>
      <c r="Z186" s="17"/>
      <c r="AA186" s="17">
        <v>8.3917571654106904E-2</v>
      </c>
      <c r="AB186" s="17">
        <v>4.7180407674384403E-2</v>
      </c>
      <c r="AC186" s="17">
        <v>0.111425408546989</v>
      </c>
      <c r="AD186" s="17">
        <v>0.108064677500105</v>
      </c>
      <c r="AE186" s="17">
        <v>6.6172110895136305E-2</v>
      </c>
      <c r="AF186" s="17"/>
      <c r="AG186" s="17">
        <v>0.101729593214859</v>
      </c>
      <c r="AH186" s="17">
        <v>6.7931034308332305E-2</v>
      </c>
      <c r="AI186" s="17">
        <v>0.15487595516472799</v>
      </c>
      <c r="AJ186" s="17">
        <v>7.8041995894348307E-2</v>
      </c>
      <c r="AK186" s="17">
        <v>7.2370375175201396E-2</v>
      </c>
    </row>
    <row r="187" spans="2:37" x14ac:dyDescent="0.2">
      <c r="B187" t="s">
        <v>116</v>
      </c>
      <c r="C187" s="17">
        <v>0.26678456097259201</v>
      </c>
      <c r="D187" s="17">
        <v>0.24361949406011099</v>
      </c>
      <c r="E187" s="17">
        <v>0.28939922720057298</v>
      </c>
      <c r="F187" s="17"/>
      <c r="G187" s="17">
        <v>8.1488762905156095E-2</v>
      </c>
      <c r="H187" s="17">
        <v>7.1419840918213004E-2</v>
      </c>
      <c r="I187" s="17">
        <v>0.14907687885714499</v>
      </c>
      <c r="J187" s="17">
        <v>0.28618309733735797</v>
      </c>
      <c r="K187" s="17">
        <v>0.40145370736980002</v>
      </c>
      <c r="L187" s="17">
        <v>0.53699439748580702</v>
      </c>
      <c r="M187" s="17"/>
      <c r="N187" s="17">
        <v>0.13030738015627499</v>
      </c>
      <c r="O187" s="17">
        <v>0.33195241171495199</v>
      </c>
      <c r="P187" s="17">
        <v>0.331595711551051</v>
      </c>
      <c r="Q187" s="17">
        <v>0.25596932966735397</v>
      </c>
      <c r="R187" s="17">
        <v>0.266099173833652</v>
      </c>
      <c r="S187" s="17">
        <v>0.21146792637965101</v>
      </c>
      <c r="T187" s="17">
        <v>0.31871261345303298</v>
      </c>
      <c r="U187" s="17">
        <v>0.25832544076230601</v>
      </c>
      <c r="V187" s="17">
        <v>0.22930480966563399</v>
      </c>
      <c r="W187" s="17">
        <v>0.37749215592869501</v>
      </c>
      <c r="X187" s="17">
        <v>0.31971197461888201</v>
      </c>
      <c r="Y187" s="17">
        <v>0.238544262504225</v>
      </c>
      <c r="Z187" s="17"/>
      <c r="AA187" s="17">
        <v>0.279473643209394</v>
      </c>
      <c r="AB187" s="17">
        <v>0.167798923046202</v>
      </c>
      <c r="AC187" s="17">
        <v>0.23995371086367001</v>
      </c>
      <c r="AD187" s="17">
        <v>0.26231168545685002</v>
      </c>
      <c r="AE187" s="17">
        <v>0.20459221081968099</v>
      </c>
      <c r="AF187" s="17"/>
      <c r="AG187" s="17">
        <v>0.31774471846629798</v>
      </c>
      <c r="AH187" s="17">
        <v>0.23599377431757201</v>
      </c>
      <c r="AI187" s="17">
        <v>0.21371361958509799</v>
      </c>
      <c r="AJ187" s="17">
        <v>0.233040342547573</v>
      </c>
      <c r="AK187" s="17">
        <v>0.200432393249343</v>
      </c>
    </row>
    <row r="188" spans="2:37" x14ac:dyDescent="0.2">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row>
    <row r="189" spans="2:37" x14ac:dyDescent="0.2">
      <c r="B189" s="6" t="s">
        <v>127</v>
      </c>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row>
    <row r="190" spans="2:37" x14ac:dyDescent="0.2">
      <c r="B190" s="21" t="s">
        <v>60</v>
      </c>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row>
    <row r="191" spans="2:37" x14ac:dyDescent="0.2">
      <c r="B191" t="s">
        <v>118</v>
      </c>
      <c r="C191" s="17">
        <v>0.56268747304979205</v>
      </c>
      <c r="D191" s="17">
        <v>0.54744359730946901</v>
      </c>
      <c r="E191" s="17">
        <v>0.57907487981047301</v>
      </c>
      <c r="F191" s="17"/>
      <c r="G191" s="17">
        <v>0.53206634776147599</v>
      </c>
      <c r="H191" s="17">
        <v>0.65061992749305197</v>
      </c>
      <c r="I191" s="17">
        <v>0.60614207099458695</v>
      </c>
      <c r="J191" s="17">
        <v>0.461234255134154</v>
      </c>
      <c r="K191" s="17">
        <v>0.52459832872875101</v>
      </c>
      <c r="L191" s="17">
        <v>0.51883470893427797</v>
      </c>
      <c r="M191" s="17"/>
      <c r="N191" s="17">
        <v>0.57676162457981095</v>
      </c>
      <c r="O191" s="17">
        <v>0.48897166094323602</v>
      </c>
      <c r="P191" s="17">
        <v>0.55407991543897395</v>
      </c>
      <c r="Q191" s="17">
        <v>0.549364009628318</v>
      </c>
      <c r="R191" s="17">
        <v>0.497661898310782</v>
      </c>
      <c r="S191" s="17">
        <v>0.61002584555221295</v>
      </c>
      <c r="T191" s="17">
        <v>0.57664189739771698</v>
      </c>
      <c r="U191" s="17">
        <v>0.61153762802821199</v>
      </c>
      <c r="V191" s="17">
        <v>0.499427035849836</v>
      </c>
      <c r="W191" s="17">
        <v>0.620378244270266</v>
      </c>
      <c r="X191" s="17">
        <v>0.565623308653739</v>
      </c>
      <c r="Y191" s="17">
        <v>0.78186880408683401</v>
      </c>
      <c r="Z191" s="17"/>
      <c r="AA191" s="17">
        <v>0.58865912432915901</v>
      </c>
      <c r="AB191" s="17">
        <v>0.56474025990301502</v>
      </c>
      <c r="AC191" s="17">
        <v>0.51660526156584996</v>
      </c>
      <c r="AD191" s="17">
        <v>0.51248142747508596</v>
      </c>
      <c r="AE191" s="17">
        <v>0.58812242870083398</v>
      </c>
      <c r="AF191" s="17"/>
      <c r="AG191" s="17">
        <v>0.48628015753102399</v>
      </c>
      <c r="AH191" s="17">
        <v>0.59870467109675896</v>
      </c>
      <c r="AI191" s="17">
        <v>0.54467604896194699</v>
      </c>
      <c r="AJ191" s="17">
        <v>0.448690893999866</v>
      </c>
      <c r="AK191" s="17">
        <v>0.51239073964598503</v>
      </c>
    </row>
    <row r="192" spans="2:37" x14ac:dyDescent="0.2">
      <c r="B192" t="s">
        <v>119</v>
      </c>
      <c r="C192" s="17">
        <v>0.44082792964234302</v>
      </c>
      <c r="D192" s="17">
        <v>0.387871894488027</v>
      </c>
      <c r="E192" s="17">
        <v>0.49775650235507402</v>
      </c>
      <c r="F192" s="17"/>
      <c r="G192" s="17">
        <v>0.31348981603076298</v>
      </c>
      <c r="H192" s="17">
        <v>0.37432974720992601</v>
      </c>
      <c r="I192" s="17">
        <v>0.47215531979016301</v>
      </c>
      <c r="J192" s="17">
        <v>0.46475644947637101</v>
      </c>
      <c r="K192" s="17">
        <v>0.55745105724145705</v>
      </c>
      <c r="L192" s="17">
        <v>0.59346593355236399</v>
      </c>
      <c r="M192" s="17"/>
      <c r="N192" s="17">
        <v>0.32916046314334602</v>
      </c>
      <c r="O192" s="17">
        <v>0.47165794031910602</v>
      </c>
      <c r="P192" s="17">
        <v>0.45315361728147002</v>
      </c>
      <c r="Q192" s="17">
        <v>0.62832400101170605</v>
      </c>
      <c r="R192" s="17">
        <v>0.51735358397728703</v>
      </c>
      <c r="S192" s="17">
        <v>0.39261254009962299</v>
      </c>
      <c r="T192" s="17">
        <v>0.49546077162488</v>
      </c>
      <c r="U192" s="17">
        <v>0.33948131035719697</v>
      </c>
      <c r="V192" s="17">
        <v>0.37544121195824898</v>
      </c>
      <c r="W192" s="17">
        <v>0.49193632171275098</v>
      </c>
      <c r="X192" s="17">
        <v>0.47562288496024702</v>
      </c>
      <c r="Y192" s="17">
        <v>0.55010094587589797</v>
      </c>
      <c r="Z192" s="17"/>
      <c r="AA192" s="17">
        <v>0.41797602216884799</v>
      </c>
      <c r="AB192" s="17">
        <v>0.42259508467249901</v>
      </c>
      <c r="AC192" s="17">
        <v>0.35403400634843302</v>
      </c>
      <c r="AD192" s="17">
        <v>0.50479789197111802</v>
      </c>
      <c r="AE192" s="17">
        <v>0.45257272040110202</v>
      </c>
      <c r="AF192" s="17"/>
      <c r="AG192" s="17">
        <v>0.53420350102187197</v>
      </c>
      <c r="AH192" s="17">
        <v>0.44782307958346401</v>
      </c>
      <c r="AI192" s="17">
        <v>0.41676275240502503</v>
      </c>
      <c r="AJ192" s="17">
        <v>0.42584369635427199</v>
      </c>
      <c r="AK192" s="17">
        <v>0.47045071060659899</v>
      </c>
    </row>
    <row r="193" spans="2:37" x14ac:dyDescent="0.2">
      <c r="B193" t="s">
        <v>120</v>
      </c>
      <c r="C193" s="17">
        <v>0.42983961905596002</v>
      </c>
      <c r="D193" s="17">
        <v>0.457431649285168</v>
      </c>
      <c r="E193" s="17">
        <v>0.40017775153475899</v>
      </c>
      <c r="F193" s="17"/>
      <c r="G193" s="17">
        <v>0.48720021303766797</v>
      </c>
      <c r="H193" s="17">
        <v>0.43853782339355402</v>
      </c>
      <c r="I193" s="17">
        <v>0.45827335080659998</v>
      </c>
      <c r="J193" s="17">
        <v>0.48625572253696098</v>
      </c>
      <c r="K193" s="17">
        <v>0.36293903867122701</v>
      </c>
      <c r="L193" s="17">
        <v>0.27006326574734202</v>
      </c>
      <c r="M193" s="17"/>
      <c r="N193" s="17">
        <v>0.46095710313301003</v>
      </c>
      <c r="O193" s="17">
        <v>0.48259993668774598</v>
      </c>
      <c r="P193" s="17">
        <v>0.41575550723864002</v>
      </c>
      <c r="Q193" s="17">
        <v>0.32112194387075499</v>
      </c>
      <c r="R193" s="17">
        <v>0.337352847675292</v>
      </c>
      <c r="S193" s="17">
        <v>0.43148656722143403</v>
      </c>
      <c r="T193" s="17">
        <v>0.38865037553792298</v>
      </c>
      <c r="U193" s="17">
        <v>0.46506557837588602</v>
      </c>
      <c r="V193" s="17">
        <v>0.51064808818875396</v>
      </c>
      <c r="W193" s="17">
        <v>0.329060967754366</v>
      </c>
      <c r="X193" s="17">
        <v>0.53469566406158897</v>
      </c>
      <c r="Y193" s="17">
        <v>0.39904474679173402</v>
      </c>
      <c r="Z193" s="17"/>
      <c r="AA193" s="17">
        <v>0.39037937555296698</v>
      </c>
      <c r="AB193" s="17">
        <v>0.456106314389565</v>
      </c>
      <c r="AC193" s="17">
        <v>0.50370892684617996</v>
      </c>
      <c r="AD193" s="17">
        <v>0.38525098012841102</v>
      </c>
      <c r="AE193" s="17">
        <v>0.42175569580001598</v>
      </c>
      <c r="AF193" s="17"/>
      <c r="AG193" s="17">
        <v>0.32182742578197898</v>
      </c>
      <c r="AH193" s="17">
        <v>0.47607746417163399</v>
      </c>
      <c r="AI193" s="17">
        <v>0.54398858292989805</v>
      </c>
      <c r="AJ193" s="17">
        <v>0.34188856461401201</v>
      </c>
      <c r="AK193" s="17">
        <v>0.36995955349069698</v>
      </c>
    </row>
    <row r="194" spans="2:37" x14ac:dyDescent="0.2">
      <c r="B194" t="s">
        <v>121</v>
      </c>
      <c r="C194" s="17">
        <v>0.26134079122467502</v>
      </c>
      <c r="D194" s="17">
        <v>0.29784374036172701</v>
      </c>
      <c r="E194" s="17">
        <v>0.22209954538513599</v>
      </c>
      <c r="F194" s="17"/>
      <c r="G194" s="17">
        <v>0.15085494689033799</v>
      </c>
      <c r="H194" s="17">
        <v>0.203248755000804</v>
      </c>
      <c r="I194" s="17">
        <v>0.26234649557344702</v>
      </c>
      <c r="J194" s="17">
        <v>0.27063568839810398</v>
      </c>
      <c r="K194" s="17">
        <v>0.35442291283274802</v>
      </c>
      <c r="L194" s="17">
        <v>0.45614756234921899</v>
      </c>
      <c r="M194" s="17"/>
      <c r="N194" s="17">
        <v>0.214671049190028</v>
      </c>
      <c r="O194" s="17">
        <v>0.32559953464464497</v>
      </c>
      <c r="P194" s="17">
        <v>0.27708977417284197</v>
      </c>
      <c r="Q194" s="17">
        <v>0.23190969432620701</v>
      </c>
      <c r="R194" s="17">
        <v>0.21758053130844601</v>
      </c>
      <c r="S194" s="17">
        <v>0.31428194188976599</v>
      </c>
      <c r="T194" s="17">
        <v>0.20477313022343199</v>
      </c>
      <c r="U194" s="17">
        <v>0.26561541454116699</v>
      </c>
      <c r="V194" s="17">
        <v>0.24615729751912099</v>
      </c>
      <c r="W194" s="17">
        <v>0.31588413900359302</v>
      </c>
      <c r="X194" s="17">
        <v>0.202125149017094</v>
      </c>
      <c r="Y194" s="17">
        <v>0.38700417169650903</v>
      </c>
      <c r="Z194" s="17"/>
      <c r="AA194" s="17">
        <v>0.22420685731614601</v>
      </c>
      <c r="AB194" s="17">
        <v>0.29657107963937701</v>
      </c>
      <c r="AC194" s="17">
        <v>0.27282350379402498</v>
      </c>
      <c r="AD194" s="17">
        <v>0.31430066766755399</v>
      </c>
      <c r="AE194" s="17">
        <v>0.195807974660796</v>
      </c>
      <c r="AF194" s="17"/>
      <c r="AG194" s="17">
        <v>0.30054734466756</v>
      </c>
      <c r="AH194" s="17">
        <v>0.31751357661231799</v>
      </c>
      <c r="AI194" s="17">
        <v>0.243217359729403</v>
      </c>
      <c r="AJ194" s="17">
        <v>0.24943812651549699</v>
      </c>
      <c r="AK194" s="17">
        <v>0.23247475792528799</v>
      </c>
    </row>
    <row r="195" spans="2:37" x14ac:dyDescent="0.2">
      <c r="B195" t="s">
        <v>122</v>
      </c>
      <c r="C195" s="17">
        <v>0.21672094101331801</v>
      </c>
      <c r="D195" s="17">
        <v>0.206625304059395</v>
      </c>
      <c r="E195" s="17">
        <v>0.227573909909836</v>
      </c>
      <c r="F195" s="17"/>
      <c r="G195" s="17">
        <v>0.218575845199212</v>
      </c>
      <c r="H195" s="17">
        <v>0.202287351272015</v>
      </c>
      <c r="I195" s="17">
        <v>0.20561084500577101</v>
      </c>
      <c r="J195" s="17">
        <v>0.25420310671635998</v>
      </c>
      <c r="K195" s="17">
        <v>0.17853377353241801</v>
      </c>
      <c r="L195" s="17">
        <v>0.24904314253510201</v>
      </c>
      <c r="M195" s="17"/>
      <c r="N195" s="17">
        <v>0.239043189174347</v>
      </c>
      <c r="O195" s="17">
        <v>0.198722934739923</v>
      </c>
      <c r="P195" s="17">
        <v>0.216403009404527</v>
      </c>
      <c r="Q195" s="17">
        <v>0.25557495377836498</v>
      </c>
      <c r="R195" s="17">
        <v>0.19470243621129499</v>
      </c>
      <c r="S195" s="17">
        <v>0.14226108857631301</v>
      </c>
      <c r="T195" s="17">
        <v>0.28443096570934001</v>
      </c>
      <c r="U195" s="17">
        <v>0.183003098937016</v>
      </c>
      <c r="V195" s="17">
        <v>0.245866794555306</v>
      </c>
      <c r="W195" s="17">
        <v>0.20950655683941199</v>
      </c>
      <c r="X195" s="17">
        <v>0.224904841818201</v>
      </c>
      <c r="Y195" s="17">
        <v>0.12019577757512399</v>
      </c>
      <c r="Z195" s="17"/>
      <c r="AA195" s="17">
        <v>0.25311067335426901</v>
      </c>
      <c r="AB195" s="17">
        <v>0.234462590662704</v>
      </c>
      <c r="AC195" s="17">
        <v>0.18528751044494901</v>
      </c>
      <c r="AD195" s="17">
        <v>0.15513807728481599</v>
      </c>
      <c r="AE195" s="17">
        <v>0.375284643798866</v>
      </c>
      <c r="AF195" s="17"/>
      <c r="AG195" s="17">
        <v>0.22109994486474699</v>
      </c>
      <c r="AH195" s="17">
        <v>0.21854407974986101</v>
      </c>
      <c r="AI195" s="17">
        <v>0.21972254446509901</v>
      </c>
      <c r="AJ195" s="17">
        <v>0.15310558229971999</v>
      </c>
      <c r="AK195" s="17">
        <v>0.36832574913949001</v>
      </c>
    </row>
    <row r="196" spans="2:37" x14ac:dyDescent="0.2">
      <c r="B196" t="s">
        <v>123</v>
      </c>
      <c r="C196" s="17">
        <v>0.19842213847202</v>
      </c>
      <c r="D196" s="17">
        <v>0.21859787521291299</v>
      </c>
      <c r="E196" s="17">
        <v>0.17673290337842201</v>
      </c>
      <c r="F196" s="17"/>
      <c r="G196" s="17">
        <v>0.29999647489234799</v>
      </c>
      <c r="H196" s="17">
        <v>0.31553835248670398</v>
      </c>
      <c r="I196" s="17">
        <v>0.18919586897561</v>
      </c>
      <c r="J196" s="17">
        <v>6.9147486466271002E-2</v>
      </c>
      <c r="K196" s="17">
        <v>0.136389043324283</v>
      </c>
      <c r="L196" s="17">
        <v>2.6739123449000798E-2</v>
      </c>
      <c r="M196" s="17"/>
      <c r="N196" s="17">
        <v>0.28782372365002101</v>
      </c>
      <c r="O196" s="17">
        <v>0.11074251071666601</v>
      </c>
      <c r="P196" s="17">
        <v>0.13243188843737699</v>
      </c>
      <c r="Q196" s="17">
        <v>0.129191584051188</v>
      </c>
      <c r="R196" s="17">
        <v>0.32973080757609102</v>
      </c>
      <c r="S196" s="17">
        <v>0.27636128630567403</v>
      </c>
      <c r="T196" s="17">
        <v>0.24886050827804501</v>
      </c>
      <c r="U196" s="17">
        <v>0.17340767336962001</v>
      </c>
      <c r="V196" s="17">
        <v>0.16085787707393101</v>
      </c>
      <c r="W196" s="17">
        <v>0.16513573908575599</v>
      </c>
      <c r="X196" s="17">
        <v>0.131309113955527</v>
      </c>
      <c r="Y196" s="17">
        <v>0.136289053081458</v>
      </c>
      <c r="Z196" s="17"/>
      <c r="AA196" s="17">
        <v>0.320156198134952</v>
      </c>
      <c r="AB196" s="17">
        <v>0.22349036220600099</v>
      </c>
      <c r="AC196" s="17">
        <v>0.184961511989649</v>
      </c>
      <c r="AD196" s="17">
        <v>0.14867300196448699</v>
      </c>
      <c r="AE196" s="17">
        <v>0.206408568067217</v>
      </c>
      <c r="AF196" s="17"/>
      <c r="AG196" s="17">
        <v>0.19970050636504899</v>
      </c>
      <c r="AH196" s="17">
        <v>0.19229583076963999</v>
      </c>
      <c r="AI196" s="17">
        <v>0.15922377143748701</v>
      </c>
      <c r="AJ196" s="17">
        <v>0.22172778932256201</v>
      </c>
      <c r="AK196" s="17">
        <v>0.17299725548408901</v>
      </c>
    </row>
    <row r="197" spans="2:37" x14ac:dyDescent="0.2">
      <c r="B197" t="s">
        <v>124</v>
      </c>
      <c r="C197" s="17">
        <v>0.197196565908659</v>
      </c>
      <c r="D197" s="17">
        <v>0.221263092920436</v>
      </c>
      <c r="E197" s="17">
        <v>0.17132466993041101</v>
      </c>
      <c r="F197" s="17"/>
      <c r="G197" s="17">
        <v>0.26043965039080003</v>
      </c>
      <c r="H197" s="17">
        <v>0.22349732748704701</v>
      </c>
      <c r="I197" s="17">
        <v>0.21152060582646101</v>
      </c>
      <c r="J197" s="17">
        <v>0.17319488619881901</v>
      </c>
      <c r="K197" s="17">
        <v>0.163607937674322</v>
      </c>
      <c r="L197" s="17">
        <v>7.9506114363008307E-2</v>
      </c>
      <c r="M197" s="17"/>
      <c r="N197" s="17">
        <v>0.232750560843867</v>
      </c>
      <c r="O197" s="17">
        <v>0.16918913837662899</v>
      </c>
      <c r="P197" s="17">
        <v>0.22791815601632601</v>
      </c>
      <c r="Q197" s="17">
        <v>0.17064505341054201</v>
      </c>
      <c r="R197" s="17">
        <v>0.205304913578056</v>
      </c>
      <c r="S197" s="17">
        <v>0.22741014032111201</v>
      </c>
      <c r="T197" s="17">
        <v>0.22913949294188299</v>
      </c>
      <c r="U197" s="17">
        <v>0.25861679281841499</v>
      </c>
      <c r="V197" s="17">
        <v>0.238078336438977</v>
      </c>
      <c r="W197" s="17">
        <v>8.2730253675994403E-2</v>
      </c>
      <c r="X197" s="17">
        <v>0.13086314818987299</v>
      </c>
      <c r="Y197" s="17">
        <v>6.0853988091896301E-2</v>
      </c>
      <c r="Z197" s="17"/>
      <c r="AA197" s="17">
        <v>0.17740132632127401</v>
      </c>
      <c r="AB197" s="17">
        <v>0.23436979487739801</v>
      </c>
      <c r="AC197" s="17">
        <v>0.25469826840714299</v>
      </c>
      <c r="AD197" s="17">
        <v>0.221621299295053</v>
      </c>
      <c r="AE197" s="17">
        <v>0.14934271852079101</v>
      </c>
      <c r="AF197" s="17"/>
      <c r="AG197" s="17">
        <v>0.16886810143801601</v>
      </c>
      <c r="AH197" s="17">
        <v>0.196493543784165</v>
      </c>
      <c r="AI197" s="17">
        <v>0.217647029491672</v>
      </c>
      <c r="AJ197" s="17">
        <v>0.25444695658894501</v>
      </c>
      <c r="AK197" s="17">
        <v>0.16065391375486199</v>
      </c>
    </row>
    <row r="198" spans="2:37" x14ac:dyDescent="0.2">
      <c r="B198" t="s">
        <v>125</v>
      </c>
      <c r="C198" s="17">
        <v>0.16313857991158401</v>
      </c>
      <c r="D198" s="17">
        <v>0.13296999110652</v>
      </c>
      <c r="E198" s="17">
        <v>0.195570288524678</v>
      </c>
      <c r="F198" s="17"/>
      <c r="G198" s="17">
        <v>0.13923419858015099</v>
      </c>
      <c r="H198" s="17">
        <v>0.196500478047372</v>
      </c>
      <c r="I198" s="17">
        <v>0.17743927648550301</v>
      </c>
      <c r="J198" s="17">
        <v>0.1656857534692</v>
      </c>
      <c r="K198" s="17">
        <v>0.190412897898453</v>
      </c>
      <c r="L198" s="17">
        <v>8.8583180266779804E-2</v>
      </c>
      <c r="M198" s="17"/>
      <c r="N198" s="17">
        <v>0.152293842307652</v>
      </c>
      <c r="O198" s="17">
        <v>0.20834970233823999</v>
      </c>
      <c r="P198" s="17">
        <v>0.212399200562017</v>
      </c>
      <c r="Q198" s="17">
        <v>5.7628704014771999E-2</v>
      </c>
      <c r="R198" s="17">
        <v>0.13497902694080999</v>
      </c>
      <c r="S198" s="17">
        <v>0.15667412016044299</v>
      </c>
      <c r="T198" s="17">
        <v>8.4667819471553704E-2</v>
      </c>
      <c r="U198" s="17">
        <v>0.16282563156556801</v>
      </c>
      <c r="V198" s="17">
        <v>0.24206687416698999</v>
      </c>
      <c r="W198" s="17">
        <v>0.19268431159201699</v>
      </c>
      <c r="X198" s="17">
        <v>0.104470073143673</v>
      </c>
      <c r="Y198" s="17">
        <v>0.13113258950881199</v>
      </c>
      <c r="Z198" s="17"/>
      <c r="AA198" s="17">
        <v>0.15855821122056499</v>
      </c>
      <c r="AB198" s="17">
        <v>0.152246796431554</v>
      </c>
      <c r="AC198" s="17">
        <v>0.16981966444986599</v>
      </c>
      <c r="AD198" s="17">
        <v>0.16829823221097401</v>
      </c>
      <c r="AE198" s="17">
        <v>0.16072295894971</v>
      </c>
      <c r="AF198" s="17"/>
      <c r="AG198" s="17">
        <v>0.220296113925179</v>
      </c>
      <c r="AH198" s="17">
        <v>0.15863044631392401</v>
      </c>
      <c r="AI198" s="17">
        <v>0.23416710905026</v>
      </c>
      <c r="AJ198" s="17">
        <v>9.89687602296066E-2</v>
      </c>
      <c r="AK198" s="17">
        <v>0.14453619507109799</v>
      </c>
    </row>
    <row r="199" spans="2:37" x14ac:dyDescent="0.2">
      <c r="B199" t="s">
        <v>126</v>
      </c>
      <c r="C199" s="17">
        <v>2.3457382637115699E-2</v>
      </c>
      <c r="D199" s="17">
        <v>1.71636652830605E-2</v>
      </c>
      <c r="E199" s="17">
        <v>3.0223228021492101E-2</v>
      </c>
      <c r="F199" s="17"/>
      <c r="G199" s="17">
        <v>0</v>
      </c>
      <c r="H199" s="17">
        <v>0</v>
      </c>
      <c r="I199" s="17">
        <v>1.22577445560477E-2</v>
      </c>
      <c r="J199" s="17">
        <v>3.0111217601364801E-2</v>
      </c>
      <c r="K199" s="17">
        <v>2.2945554132768799E-2</v>
      </c>
      <c r="L199" s="17">
        <v>0.11601254056815299</v>
      </c>
      <c r="M199" s="17"/>
      <c r="N199" s="17">
        <v>7.2343063162951197E-3</v>
      </c>
      <c r="O199" s="17">
        <v>8.8103040817331304E-3</v>
      </c>
      <c r="P199" s="17">
        <v>0</v>
      </c>
      <c r="Q199" s="17">
        <v>9.1402212971926494E-2</v>
      </c>
      <c r="R199" s="17">
        <v>0</v>
      </c>
      <c r="S199" s="17">
        <v>2.52106447079695E-2</v>
      </c>
      <c r="T199" s="17">
        <v>5.4553254478963802E-2</v>
      </c>
      <c r="U199" s="17">
        <v>0</v>
      </c>
      <c r="V199" s="17">
        <v>2.0826494062204201E-2</v>
      </c>
      <c r="W199" s="17">
        <v>4.44765893402254E-2</v>
      </c>
      <c r="X199" s="17">
        <v>0</v>
      </c>
      <c r="Y199" s="17">
        <v>6.7139183223568502E-2</v>
      </c>
      <c r="Z199" s="17"/>
      <c r="AA199" s="17">
        <v>0</v>
      </c>
      <c r="AB199" s="17">
        <v>2.7731534243846601E-2</v>
      </c>
      <c r="AC199" s="17">
        <v>0</v>
      </c>
      <c r="AD199" s="17">
        <v>3.1833641357685898E-2</v>
      </c>
      <c r="AE199" s="17">
        <v>0</v>
      </c>
      <c r="AF199" s="17"/>
      <c r="AG199" s="17">
        <v>4.3501177032884399E-2</v>
      </c>
      <c r="AH199" s="17">
        <v>1.5571784562806499E-2</v>
      </c>
      <c r="AI199" s="17">
        <v>0</v>
      </c>
      <c r="AJ199" s="17">
        <v>2.1809858751100499E-2</v>
      </c>
      <c r="AK199" s="17">
        <v>0</v>
      </c>
    </row>
    <row r="200" spans="2:37" x14ac:dyDescent="0.2">
      <c r="B200" t="s">
        <v>73</v>
      </c>
      <c r="C200" s="17">
        <v>9.6340364606211405E-3</v>
      </c>
      <c r="D200" s="17">
        <v>9.7183731599825296E-3</v>
      </c>
      <c r="E200" s="17">
        <v>9.5433731791281506E-3</v>
      </c>
      <c r="F200" s="17"/>
      <c r="G200" s="17">
        <v>1.9488607595949101E-2</v>
      </c>
      <c r="H200" s="17">
        <v>3.92513142988848E-3</v>
      </c>
      <c r="I200" s="17">
        <v>7.1250969675936597E-3</v>
      </c>
      <c r="J200" s="17">
        <v>2.4892885430871401E-2</v>
      </c>
      <c r="K200" s="17">
        <v>0</v>
      </c>
      <c r="L200" s="17">
        <v>0</v>
      </c>
      <c r="M200" s="17"/>
      <c r="N200" s="17">
        <v>9.8863180390888292E-3</v>
      </c>
      <c r="O200" s="17">
        <v>1.3204671157459999E-2</v>
      </c>
      <c r="P200" s="17">
        <v>0</v>
      </c>
      <c r="Q200" s="17">
        <v>0</v>
      </c>
      <c r="R200" s="17">
        <v>2.4383271115358901E-2</v>
      </c>
      <c r="S200" s="17">
        <v>1.3024645794311E-2</v>
      </c>
      <c r="T200" s="17">
        <v>1.50282657131718E-2</v>
      </c>
      <c r="U200" s="17">
        <v>0</v>
      </c>
      <c r="V200" s="17">
        <v>0</v>
      </c>
      <c r="W200" s="17">
        <v>0</v>
      </c>
      <c r="X200" s="17">
        <v>6.0085171476890402E-2</v>
      </c>
      <c r="Y200" s="17">
        <v>0</v>
      </c>
      <c r="Z200" s="17"/>
      <c r="AA200" s="17">
        <v>1.0786890514339301E-2</v>
      </c>
      <c r="AB200" s="17">
        <v>7.4504996588047002E-3</v>
      </c>
      <c r="AC200" s="17">
        <v>0</v>
      </c>
      <c r="AD200" s="17">
        <v>9.9174351669495397E-3</v>
      </c>
      <c r="AE200" s="17">
        <v>0</v>
      </c>
      <c r="AF200" s="17"/>
      <c r="AG200" s="17">
        <v>1.0304281854826999E-2</v>
      </c>
      <c r="AH200" s="17">
        <v>1.0542205008905899E-2</v>
      </c>
      <c r="AI200" s="17">
        <v>0</v>
      </c>
      <c r="AJ200" s="17">
        <v>1.19041407672811E-2</v>
      </c>
      <c r="AK200" s="17">
        <v>0</v>
      </c>
    </row>
    <row r="201" spans="2:37" x14ac:dyDescent="0.2">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row>
    <row r="202" spans="2:37" x14ac:dyDescent="0.2">
      <c r="B202" s="6" t="s">
        <v>136</v>
      </c>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row>
    <row r="203" spans="2:37" x14ac:dyDescent="0.2">
      <c r="B203" s="21" t="s">
        <v>60</v>
      </c>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row>
    <row r="204" spans="2:37" x14ac:dyDescent="0.2">
      <c r="B204" t="s">
        <v>128</v>
      </c>
      <c r="C204" s="17">
        <v>0.30397453550048797</v>
      </c>
      <c r="D204" s="17">
        <v>0.259874906077738</v>
      </c>
      <c r="E204" s="17">
        <v>0.33094433991293198</v>
      </c>
      <c r="F204" s="17"/>
      <c r="G204" s="17">
        <v>0.44988798079351</v>
      </c>
      <c r="H204" s="17">
        <v>0.27341356589271798</v>
      </c>
      <c r="I204" s="17">
        <v>0.36650284224307</v>
      </c>
      <c r="J204" s="17">
        <v>0.275682532958682</v>
      </c>
      <c r="K204" s="17">
        <v>0.282301293506597</v>
      </c>
      <c r="L204" s="17">
        <v>0.11545073234777101</v>
      </c>
      <c r="M204" s="17"/>
      <c r="N204" s="17">
        <v>0.33181542513436402</v>
      </c>
      <c r="O204" s="17">
        <v>4.0733544283307402E-2</v>
      </c>
      <c r="P204" s="17">
        <v>0.44401885323623003</v>
      </c>
      <c r="Q204" s="17">
        <v>0.41262297524117397</v>
      </c>
      <c r="R204" s="17">
        <v>0.68602478688465396</v>
      </c>
      <c r="S204" s="17">
        <v>0.312602869347125</v>
      </c>
      <c r="T204" s="17">
        <v>0.34094117113154299</v>
      </c>
      <c r="U204" s="17">
        <v>0.23954975802609699</v>
      </c>
      <c r="V204" s="17">
        <v>0.65501949782674895</v>
      </c>
      <c r="W204" s="17">
        <v>0.173166193396976</v>
      </c>
      <c r="X204" s="17">
        <v>0.44363456564450998</v>
      </c>
      <c r="Y204" s="17">
        <v>0</v>
      </c>
      <c r="Z204" s="17"/>
      <c r="AA204" s="17">
        <v>0.22857128464037199</v>
      </c>
      <c r="AB204" s="17">
        <v>0.38246986255524401</v>
      </c>
      <c r="AC204" s="17">
        <v>0.27735231754983403</v>
      </c>
      <c r="AD204" s="17">
        <v>0.240393709567535</v>
      </c>
      <c r="AE204" s="17">
        <v>0.31559448092778503</v>
      </c>
      <c r="AF204" s="17"/>
      <c r="AG204" s="17">
        <v>0.23163019276588101</v>
      </c>
      <c r="AH204" s="17">
        <v>0.333002703893158</v>
      </c>
      <c r="AI204" s="17">
        <v>0.43108776808776</v>
      </c>
      <c r="AJ204" s="17">
        <v>0.14138168988788399</v>
      </c>
      <c r="AK204" s="17">
        <v>0</v>
      </c>
    </row>
    <row r="205" spans="2:37" x14ac:dyDescent="0.2">
      <c r="B205" t="s">
        <v>129</v>
      </c>
      <c r="C205" s="17">
        <v>0.246436680954356</v>
      </c>
      <c r="D205" s="17">
        <v>0.156483490281486</v>
      </c>
      <c r="E205" s="17">
        <v>0.30144893367571701</v>
      </c>
      <c r="F205" s="17"/>
      <c r="G205" s="17">
        <v>0.36696261972524902</v>
      </c>
      <c r="H205" s="17">
        <v>0.28520316237631799</v>
      </c>
      <c r="I205" s="17">
        <v>6.59940234408493E-2</v>
      </c>
      <c r="J205" s="17">
        <v>0.10076015180603801</v>
      </c>
      <c r="K205" s="17">
        <v>0.315552710415685</v>
      </c>
      <c r="L205" s="17">
        <v>0.22719143481948501</v>
      </c>
      <c r="M205" s="17"/>
      <c r="N205" s="17">
        <v>0.31042627776091902</v>
      </c>
      <c r="O205" s="17">
        <v>0.24617931724189601</v>
      </c>
      <c r="P205" s="17">
        <v>0</v>
      </c>
      <c r="Q205" s="17">
        <v>0.124216501479799</v>
      </c>
      <c r="R205" s="17">
        <v>0.33405069213524002</v>
      </c>
      <c r="S205" s="17">
        <v>0.10730012358529099</v>
      </c>
      <c r="T205" s="17">
        <v>0.34094117113154299</v>
      </c>
      <c r="U205" s="17">
        <v>0.470069971807275</v>
      </c>
      <c r="V205" s="17">
        <v>0.35326069688017703</v>
      </c>
      <c r="W205" s="17">
        <v>0.102244146938821</v>
      </c>
      <c r="X205" s="17">
        <v>0.55785239365003103</v>
      </c>
      <c r="Y205" s="17">
        <v>0</v>
      </c>
      <c r="Z205" s="17"/>
      <c r="AA205" s="17">
        <v>0.114285642320186</v>
      </c>
      <c r="AB205" s="17">
        <v>0.235565202218673</v>
      </c>
      <c r="AC205" s="17">
        <v>0.27187121553374</v>
      </c>
      <c r="AD205" s="17">
        <v>0.18681166056312001</v>
      </c>
      <c r="AE205" s="17">
        <v>0.47291044010323202</v>
      </c>
      <c r="AF205" s="17"/>
      <c r="AG205" s="17">
        <v>0.25164804125491302</v>
      </c>
      <c r="AH205" s="17">
        <v>0.231025308105021</v>
      </c>
      <c r="AI205" s="17">
        <v>0.31276964255193401</v>
      </c>
      <c r="AJ205" s="17">
        <v>0.16539988684486101</v>
      </c>
      <c r="AK205" s="17">
        <v>0.28160134446048002</v>
      </c>
    </row>
    <row r="206" spans="2:37" x14ac:dyDescent="0.2">
      <c r="B206" t="s">
        <v>130</v>
      </c>
      <c r="C206" s="17">
        <v>0.228362921364995</v>
      </c>
      <c r="D206" s="17">
        <v>0.27983694683247801</v>
      </c>
      <c r="E206" s="17">
        <v>0.19688319200330001</v>
      </c>
      <c r="F206" s="17"/>
      <c r="G206" s="17">
        <v>0.23922909509033999</v>
      </c>
      <c r="H206" s="17">
        <v>0.29388369142099102</v>
      </c>
      <c r="I206" s="17">
        <v>0.13306248294999301</v>
      </c>
      <c r="J206" s="17">
        <v>0.34011064348179598</v>
      </c>
      <c r="K206" s="17">
        <v>0.32093107945298999</v>
      </c>
      <c r="L206" s="17">
        <v>0</v>
      </c>
      <c r="M206" s="17"/>
      <c r="N206" s="17">
        <v>0.32297184482236402</v>
      </c>
      <c r="O206" s="17">
        <v>0.38085864532956398</v>
      </c>
      <c r="P206" s="17">
        <v>0.15272469421766999</v>
      </c>
      <c r="Q206" s="17">
        <v>0.141726033828144</v>
      </c>
      <c r="R206" s="17">
        <v>0</v>
      </c>
      <c r="S206" s="17">
        <v>0.20530274576183399</v>
      </c>
      <c r="T206" s="17">
        <v>0</v>
      </c>
      <c r="U206" s="17">
        <v>0.41849810500281798</v>
      </c>
      <c r="V206" s="17">
        <v>0</v>
      </c>
      <c r="W206" s="17">
        <v>0.259949840878547</v>
      </c>
      <c r="X206" s="17">
        <v>0.104105524264448</v>
      </c>
      <c r="Y206" s="17">
        <v>0.31269984235937798</v>
      </c>
      <c r="Z206" s="17"/>
      <c r="AA206" s="17">
        <v>0.195696352234381</v>
      </c>
      <c r="AB206" s="17">
        <v>6.2959008311056205E-2</v>
      </c>
      <c r="AC206" s="17">
        <v>0.294484575455431</v>
      </c>
      <c r="AD206" s="17">
        <v>0.232776936740897</v>
      </c>
      <c r="AE206" s="17">
        <v>0.70116411016115698</v>
      </c>
      <c r="AF206" s="17"/>
      <c r="AG206" s="17">
        <v>0.219922265763558</v>
      </c>
      <c r="AH206" s="17">
        <v>0.30021470570333098</v>
      </c>
      <c r="AI206" s="17">
        <v>0.21910183138595399</v>
      </c>
      <c r="AJ206" s="17">
        <v>0</v>
      </c>
      <c r="AK206" s="17">
        <v>0.62788283616363205</v>
      </c>
    </row>
    <row r="207" spans="2:37" x14ac:dyDescent="0.2">
      <c r="B207" t="s">
        <v>131</v>
      </c>
      <c r="C207" s="17">
        <v>0.21324500880927999</v>
      </c>
      <c r="D207" s="17">
        <v>0.31163705543662601</v>
      </c>
      <c r="E207" s="17">
        <v>0.153071844362897</v>
      </c>
      <c r="F207" s="17"/>
      <c r="G207" s="17">
        <v>8.1628128854005194E-2</v>
      </c>
      <c r="H207" s="17">
        <v>0.30181798970092999</v>
      </c>
      <c r="I207" s="17">
        <v>0</v>
      </c>
      <c r="J207" s="17">
        <v>0.253138182871261</v>
      </c>
      <c r="K207" s="17">
        <v>0.31628633851139998</v>
      </c>
      <c r="L207" s="17">
        <v>0.33049185941970499</v>
      </c>
      <c r="M207" s="17"/>
      <c r="N207" s="17">
        <v>0.221438248352642</v>
      </c>
      <c r="O207" s="17">
        <v>0.123234497497805</v>
      </c>
      <c r="P207" s="17">
        <v>0.31722872942879698</v>
      </c>
      <c r="Q207" s="17">
        <v>0.36638335661413202</v>
      </c>
      <c r="R207" s="17">
        <v>0</v>
      </c>
      <c r="S207" s="17">
        <v>0.24495240837695401</v>
      </c>
      <c r="T207" s="17">
        <v>0</v>
      </c>
      <c r="U207" s="17">
        <v>0.37725257615785901</v>
      </c>
      <c r="V207" s="17">
        <v>0.10234941387094799</v>
      </c>
      <c r="W207" s="17">
        <v>0.100079359378743</v>
      </c>
      <c r="X207" s="17">
        <v>0.34172442919533402</v>
      </c>
      <c r="Y207" s="17">
        <v>0.38141479473343298</v>
      </c>
      <c r="Z207" s="17"/>
      <c r="AA207" s="17">
        <v>0.10260223953292801</v>
      </c>
      <c r="AB207" s="17">
        <v>0.25658944824708402</v>
      </c>
      <c r="AC207" s="17">
        <v>0.28680145191909401</v>
      </c>
      <c r="AD207" s="17">
        <v>0.29527088832499099</v>
      </c>
      <c r="AE207" s="17">
        <v>0.173029040816299</v>
      </c>
      <c r="AF207" s="17"/>
      <c r="AG207" s="17">
        <v>0.24719027558425799</v>
      </c>
      <c r="AH207" s="17">
        <v>0.30257134800478402</v>
      </c>
      <c r="AI207" s="17">
        <v>0.23956049680177</v>
      </c>
      <c r="AJ207" s="17">
        <v>0.163968898348511</v>
      </c>
      <c r="AK207" s="17">
        <v>0.30072775144770297</v>
      </c>
    </row>
    <row r="208" spans="2:37" x14ac:dyDescent="0.2">
      <c r="B208" t="s">
        <v>132</v>
      </c>
      <c r="C208" s="17">
        <v>0.17685088144414099</v>
      </c>
      <c r="D208" s="17">
        <v>0.19493517958120499</v>
      </c>
      <c r="E208" s="17">
        <v>0.16579115168955599</v>
      </c>
      <c r="F208" s="17"/>
      <c r="G208" s="17">
        <v>8.62341233861358E-2</v>
      </c>
      <c r="H208" s="17">
        <v>0.106222656077089</v>
      </c>
      <c r="I208" s="17">
        <v>0.258975386602529</v>
      </c>
      <c r="J208" s="17">
        <v>0.14537493099545401</v>
      </c>
      <c r="K208" s="17">
        <v>0.27205669244608699</v>
      </c>
      <c r="L208" s="17">
        <v>0.351191099184755</v>
      </c>
      <c r="M208" s="17"/>
      <c r="N208" s="17">
        <v>0.222072073071784</v>
      </c>
      <c r="O208" s="17">
        <v>5.4578888661229098E-2</v>
      </c>
      <c r="P208" s="17">
        <v>0.380589522848293</v>
      </c>
      <c r="Q208" s="17">
        <v>0</v>
      </c>
      <c r="R208" s="17">
        <v>0.31397521311534599</v>
      </c>
      <c r="S208" s="17">
        <v>0.14694978620040999</v>
      </c>
      <c r="T208" s="17">
        <v>0.37291824362331499</v>
      </c>
      <c r="U208" s="17">
        <v>0</v>
      </c>
      <c r="V208" s="17">
        <v>0.20235786770914799</v>
      </c>
      <c r="W208" s="17">
        <v>0.33073428491309698</v>
      </c>
      <c r="X208" s="17">
        <v>0.38956584494633201</v>
      </c>
      <c r="Y208" s="17">
        <v>0</v>
      </c>
      <c r="Z208" s="17"/>
      <c r="AA208" s="17">
        <v>0.25231889485727499</v>
      </c>
      <c r="AB208" s="17">
        <v>0.27874219468253297</v>
      </c>
      <c r="AC208" s="17">
        <v>0.239011102216343</v>
      </c>
      <c r="AD208" s="17">
        <v>0.17610105379216501</v>
      </c>
      <c r="AE208" s="17">
        <v>7.4952947584146001E-2</v>
      </c>
      <c r="AF208" s="17"/>
      <c r="AG208" s="17">
        <v>0.32095138671713203</v>
      </c>
      <c r="AH208" s="17">
        <v>0.130359104029489</v>
      </c>
      <c r="AI208" s="17">
        <v>0.23236361121136001</v>
      </c>
      <c r="AJ208" s="17">
        <v>0</v>
      </c>
      <c r="AK208" s="17">
        <v>0.19172806705427201</v>
      </c>
    </row>
    <row r="209" spans="2:37" x14ac:dyDescent="0.2">
      <c r="B209" t="s">
        <v>133</v>
      </c>
      <c r="C209" s="17">
        <v>0.168832705675969</v>
      </c>
      <c r="D209" s="17">
        <v>0.179129307467257</v>
      </c>
      <c r="E209" s="17">
        <v>0.162535661005553</v>
      </c>
      <c r="F209" s="17"/>
      <c r="G209" s="17">
        <v>0.19133110615847501</v>
      </c>
      <c r="H209" s="17">
        <v>7.2799826175964505E-2</v>
      </c>
      <c r="I209" s="17">
        <v>0.36585281119720903</v>
      </c>
      <c r="J209" s="17">
        <v>0.30573353958579302</v>
      </c>
      <c r="K209" s="17">
        <v>0.17164386081016</v>
      </c>
      <c r="L209" s="17">
        <v>0</v>
      </c>
      <c r="M209" s="17"/>
      <c r="N209" s="17">
        <v>0.12926203039602199</v>
      </c>
      <c r="O209" s="17">
        <v>0.1098263201083</v>
      </c>
      <c r="P209" s="17">
        <v>0.243326722366771</v>
      </c>
      <c r="Q209" s="17">
        <v>0.19804782726734799</v>
      </c>
      <c r="R209" s="17">
        <v>0.33405069213524002</v>
      </c>
      <c r="S209" s="17">
        <v>0.12771724499784301</v>
      </c>
      <c r="T209" s="17">
        <v>0.132630864195072</v>
      </c>
      <c r="U209" s="17">
        <v>0</v>
      </c>
      <c r="V209" s="17">
        <v>0.110629608577874</v>
      </c>
      <c r="W209" s="17">
        <v>0.195628890286701</v>
      </c>
      <c r="X209" s="17">
        <v>0.17492483978617501</v>
      </c>
      <c r="Y209" s="17">
        <v>0.68730015764062202</v>
      </c>
      <c r="Z209" s="17"/>
      <c r="AA209" s="17">
        <v>0.32341346826797202</v>
      </c>
      <c r="AB209" s="17">
        <v>0.16977408220753701</v>
      </c>
      <c r="AC209" s="17">
        <v>0.14335424294488799</v>
      </c>
      <c r="AD209" s="17">
        <v>0.15089287505719901</v>
      </c>
      <c r="AE209" s="17">
        <v>0.14979692944115799</v>
      </c>
      <c r="AF209" s="17"/>
      <c r="AG209" s="17">
        <v>0.19816464600887301</v>
      </c>
      <c r="AH209" s="17">
        <v>0.164719228831328</v>
      </c>
      <c r="AI209" s="17">
        <v>0.24512620089968101</v>
      </c>
      <c r="AJ209" s="17">
        <v>0.129716310793869</v>
      </c>
      <c r="AK209" s="17">
        <v>0.19172806705427201</v>
      </c>
    </row>
    <row r="210" spans="2:37" x14ac:dyDescent="0.2">
      <c r="B210" t="s">
        <v>134</v>
      </c>
      <c r="C210" s="17">
        <v>0.15396931542672701</v>
      </c>
      <c r="D210" s="17">
        <v>7.82357208964575E-2</v>
      </c>
      <c r="E210" s="17">
        <v>0.20028535614336501</v>
      </c>
      <c r="F210" s="17"/>
      <c r="G210" s="17">
        <v>0.18055095255178399</v>
      </c>
      <c r="H210" s="17">
        <v>0.29495617103551097</v>
      </c>
      <c r="I210" s="17">
        <v>0.23478213703783599</v>
      </c>
      <c r="J210" s="17">
        <v>8.5626698023657896E-2</v>
      </c>
      <c r="K210" s="17">
        <v>0</v>
      </c>
      <c r="L210" s="17">
        <v>0</v>
      </c>
      <c r="M210" s="17"/>
      <c r="N210" s="17">
        <v>0.26915185820239401</v>
      </c>
      <c r="O210" s="17">
        <v>0.15567779287788799</v>
      </c>
      <c r="P210" s="17">
        <v>0.243326722366771</v>
      </c>
      <c r="Q210" s="17">
        <v>0.106334387953905</v>
      </c>
      <c r="R210" s="17">
        <v>0</v>
      </c>
      <c r="S210" s="17">
        <v>0</v>
      </c>
      <c r="T210" s="17">
        <v>0</v>
      </c>
      <c r="U210" s="17">
        <v>0</v>
      </c>
      <c r="V210" s="17">
        <v>0.345559522105164</v>
      </c>
      <c r="W210" s="17">
        <v>9.7611762615059203E-2</v>
      </c>
      <c r="X210" s="17">
        <v>0.112022440190249</v>
      </c>
      <c r="Y210" s="17">
        <v>0.30588536290718998</v>
      </c>
      <c r="Z210" s="17"/>
      <c r="AA210" s="17">
        <v>0</v>
      </c>
      <c r="AB210" s="17">
        <v>0.16357508060890399</v>
      </c>
      <c r="AC210" s="17">
        <v>0.42087545305966201</v>
      </c>
      <c r="AD210" s="17">
        <v>0.111836293993942</v>
      </c>
      <c r="AE210" s="17">
        <v>7.4952947584146001E-2</v>
      </c>
      <c r="AF210" s="17"/>
      <c r="AG210" s="17">
        <v>6.3338826161147693E-2</v>
      </c>
      <c r="AH210" s="17">
        <v>0.16629343420915099</v>
      </c>
      <c r="AI210" s="17">
        <v>0.194054579965841</v>
      </c>
      <c r="AJ210" s="17">
        <v>0.129716310793869</v>
      </c>
      <c r="AK210" s="17">
        <v>0.19172806705427201</v>
      </c>
    </row>
    <row r="211" spans="2:37" x14ac:dyDescent="0.2">
      <c r="B211" t="s">
        <v>135</v>
      </c>
      <c r="C211" s="17">
        <v>0.109058779152809</v>
      </c>
      <c r="D211" s="17">
        <v>8.5001223437895804E-2</v>
      </c>
      <c r="E211" s="17">
        <v>0.123771546148034</v>
      </c>
      <c r="F211" s="17"/>
      <c r="G211" s="17">
        <v>0</v>
      </c>
      <c r="H211" s="17">
        <v>7.7683053827309098E-2</v>
      </c>
      <c r="I211" s="17">
        <v>0.23804249587395401</v>
      </c>
      <c r="J211" s="17">
        <v>5.0435695447703703E-2</v>
      </c>
      <c r="K211" s="17">
        <v>0.23698544625380499</v>
      </c>
      <c r="L211" s="17">
        <v>0.22719143481948501</v>
      </c>
      <c r="M211" s="17"/>
      <c r="N211" s="17">
        <v>4.91578234381106E-2</v>
      </c>
      <c r="O211" s="17">
        <v>5.9696817147509497E-2</v>
      </c>
      <c r="P211" s="17">
        <v>0.13726280048152301</v>
      </c>
      <c r="Q211" s="17">
        <v>0</v>
      </c>
      <c r="R211" s="17">
        <v>0.31397521311534599</v>
      </c>
      <c r="S211" s="17">
        <v>0.22409511061387599</v>
      </c>
      <c r="T211" s="17">
        <v>0.34094117113154299</v>
      </c>
      <c r="U211" s="17">
        <v>0</v>
      </c>
      <c r="V211" s="17">
        <v>0</v>
      </c>
      <c r="W211" s="17">
        <v>0.165963620551008</v>
      </c>
      <c r="X211" s="17">
        <v>0.36741207903918899</v>
      </c>
      <c r="Y211" s="17">
        <v>0</v>
      </c>
      <c r="Z211" s="17"/>
      <c r="AA211" s="17">
        <v>0.33879546721390802</v>
      </c>
      <c r="AB211" s="17">
        <v>3.0764716747704101E-2</v>
      </c>
      <c r="AC211" s="17">
        <v>0</v>
      </c>
      <c r="AD211" s="17">
        <v>0.19922143351244301</v>
      </c>
      <c r="AE211" s="17">
        <v>0.16501416730721</v>
      </c>
      <c r="AF211" s="17"/>
      <c r="AG211" s="17">
        <v>0.43509799331030902</v>
      </c>
      <c r="AH211" s="17">
        <v>9.0162362631696094E-2</v>
      </c>
      <c r="AI211" s="17">
        <v>0</v>
      </c>
      <c r="AJ211" s="17">
        <v>0.112801155224307</v>
      </c>
      <c r="AK211" s="17">
        <v>0</v>
      </c>
    </row>
    <row r="212" spans="2:37" x14ac:dyDescent="0.2">
      <c r="B212" t="s">
        <v>126</v>
      </c>
      <c r="C212" s="17">
        <v>2.2037171352985701E-2</v>
      </c>
      <c r="D212" s="17">
        <v>2.1893958065794999E-2</v>
      </c>
      <c r="E212" s="17">
        <v>2.2124755634199699E-2</v>
      </c>
      <c r="F212" s="17"/>
      <c r="G212" s="17">
        <v>0</v>
      </c>
      <c r="H212" s="17">
        <v>0</v>
      </c>
      <c r="I212" s="17">
        <v>0</v>
      </c>
      <c r="J212" s="17">
        <v>8.5626698023657896E-2</v>
      </c>
      <c r="K212" s="17">
        <v>8.8246086673895802E-2</v>
      </c>
      <c r="L212" s="17">
        <v>0</v>
      </c>
      <c r="M212" s="17"/>
      <c r="N212" s="17">
        <v>0</v>
      </c>
      <c r="O212" s="17">
        <v>0</v>
      </c>
      <c r="P212" s="17">
        <v>0</v>
      </c>
      <c r="Q212" s="17">
        <v>0</v>
      </c>
      <c r="R212" s="17">
        <v>0</v>
      </c>
      <c r="S212" s="17">
        <v>0</v>
      </c>
      <c r="T212" s="17">
        <v>0</v>
      </c>
      <c r="U212" s="17">
        <v>0</v>
      </c>
      <c r="V212" s="17">
        <v>9.9429433906286696E-2</v>
      </c>
      <c r="W212" s="17">
        <v>0</v>
      </c>
      <c r="X212" s="17">
        <v>0</v>
      </c>
      <c r="Y212" s="17">
        <v>0.30588536290718998</v>
      </c>
      <c r="Z212" s="17"/>
      <c r="AA212" s="17">
        <v>0</v>
      </c>
      <c r="AB212" s="17">
        <v>0</v>
      </c>
      <c r="AC212" s="17">
        <v>0</v>
      </c>
      <c r="AD212" s="17">
        <v>0</v>
      </c>
      <c r="AE212" s="17">
        <v>0</v>
      </c>
      <c r="AF212" s="17"/>
      <c r="AG212" s="17">
        <v>0</v>
      </c>
      <c r="AH212" s="17">
        <v>0</v>
      </c>
      <c r="AI212" s="17">
        <v>0</v>
      </c>
      <c r="AJ212" s="17">
        <v>0</v>
      </c>
      <c r="AK212" s="17">
        <v>0</v>
      </c>
    </row>
    <row r="213" spans="2:37" x14ac:dyDescent="0.2">
      <c r="B213" t="s">
        <v>73</v>
      </c>
      <c r="C213" s="17">
        <v>0.137755551358622</v>
      </c>
      <c r="D213" s="17">
        <v>0.14019227111537799</v>
      </c>
      <c r="E213" s="17">
        <v>0.136265338036926</v>
      </c>
      <c r="F213" s="17"/>
      <c r="G213" s="17">
        <v>0.1282596567108</v>
      </c>
      <c r="H213" s="17">
        <v>0</v>
      </c>
      <c r="I213" s="17">
        <v>0.147215935455798</v>
      </c>
      <c r="J213" s="17">
        <v>0.23786143379489</v>
      </c>
      <c r="K213" s="17">
        <v>0</v>
      </c>
      <c r="L213" s="17">
        <v>0.34256982319427998</v>
      </c>
      <c r="M213" s="17"/>
      <c r="N213" s="17">
        <v>0.111542062066531</v>
      </c>
      <c r="O213" s="17">
        <v>0.36382747171899499</v>
      </c>
      <c r="P213" s="17">
        <v>0.15992973017932899</v>
      </c>
      <c r="Q213" s="17">
        <v>0.121509526028293</v>
      </c>
      <c r="R213" s="17">
        <v>0</v>
      </c>
      <c r="S213" s="17">
        <v>0.20905211025329801</v>
      </c>
      <c r="T213" s="17">
        <v>0.15350972105006899</v>
      </c>
      <c r="U213" s="17">
        <v>0</v>
      </c>
      <c r="V213" s="17">
        <v>0</v>
      </c>
      <c r="W213" s="17">
        <v>0.108872648460628</v>
      </c>
      <c r="X213" s="17">
        <v>0</v>
      </c>
      <c r="Y213" s="17">
        <v>0</v>
      </c>
      <c r="Z213" s="17"/>
      <c r="AA213" s="17">
        <v>0</v>
      </c>
      <c r="AB213" s="17">
        <v>0.14099654999028099</v>
      </c>
      <c r="AC213" s="17">
        <v>0.19666623574979</v>
      </c>
      <c r="AD213" s="17">
        <v>0.150149283176777</v>
      </c>
      <c r="AE213" s="17">
        <v>0</v>
      </c>
      <c r="AF213" s="17"/>
      <c r="AG213" s="17">
        <v>5.8991583662568702E-2</v>
      </c>
      <c r="AH213" s="17">
        <v>0.117814699127802</v>
      </c>
      <c r="AI213" s="17">
        <v>0.217833558114787</v>
      </c>
      <c r="AJ213" s="17">
        <v>0.28673205890056802</v>
      </c>
      <c r="AK213" s="17">
        <v>0</v>
      </c>
    </row>
    <row r="214" spans="2:37" x14ac:dyDescent="0.2">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row>
    <row r="215" spans="2:37" x14ac:dyDescent="0.2">
      <c r="B215" s="6" t="s">
        <v>141</v>
      </c>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row>
    <row r="216" spans="2:37" x14ac:dyDescent="0.2">
      <c r="B216" s="21" t="s">
        <v>60</v>
      </c>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row>
    <row r="217" spans="2:37" x14ac:dyDescent="0.2">
      <c r="B217" t="s">
        <v>137</v>
      </c>
      <c r="C217" s="17">
        <v>0.416652743339677</v>
      </c>
      <c r="D217" s="17">
        <v>0.462134305521957</v>
      </c>
      <c r="E217" s="17">
        <v>0.37225182051199202</v>
      </c>
      <c r="F217" s="17"/>
      <c r="G217" s="17">
        <v>0.36040061101338</v>
      </c>
      <c r="H217" s="17">
        <v>0.42336591932052398</v>
      </c>
      <c r="I217" s="17">
        <v>0.44369603009157799</v>
      </c>
      <c r="J217" s="17">
        <v>0.42725233536746698</v>
      </c>
      <c r="K217" s="17">
        <v>0.411855179931989</v>
      </c>
      <c r="L217" s="17">
        <v>0.42108824362550101</v>
      </c>
      <c r="M217" s="17"/>
      <c r="N217" s="17">
        <v>0.41311224140654701</v>
      </c>
      <c r="O217" s="17">
        <v>0.40444216185739401</v>
      </c>
      <c r="P217" s="17">
        <v>0.43373464349938501</v>
      </c>
      <c r="Q217" s="17">
        <v>0.43957133939521797</v>
      </c>
      <c r="R217" s="17">
        <v>0.46979546072745698</v>
      </c>
      <c r="S217" s="17">
        <v>0.428658874941032</v>
      </c>
      <c r="T217" s="17">
        <v>0.42980306264989798</v>
      </c>
      <c r="U217" s="17">
        <v>0.43774895781824602</v>
      </c>
      <c r="V217" s="17">
        <v>0.33940668277175701</v>
      </c>
      <c r="W217" s="17">
        <v>0.44640590948321501</v>
      </c>
      <c r="X217" s="17">
        <v>0.39918854171970097</v>
      </c>
      <c r="Y217" s="17">
        <v>0.37276989824127599</v>
      </c>
      <c r="Z217" s="17"/>
      <c r="AA217" s="17">
        <v>0.40873586892066699</v>
      </c>
      <c r="AB217" s="17">
        <v>0.44569494945695998</v>
      </c>
      <c r="AC217" s="17">
        <v>0.43756764512072299</v>
      </c>
      <c r="AD217" s="17">
        <v>0.44106407330727598</v>
      </c>
      <c r="AE217" s="17">
        <v>0.40236312345005298</v>
      </c>
      <c r="AF217" s="17"/>
      <c r="AG217" s="17">
        <v>0.43968762741633399</v>
      </c>
      <c r="AH217" s="17">
        <v>0.42408074049442201</v>
      </c>
      <c r="AI217" s="17">
        <v>0.42797126014778503</v>
      </c>
      <c r="AJ217" s="17">
        <v>0.46858952681422</v>
      </c>
      <c r="AK217" s="17">
        <v>0.337620818592197</v>
      </c>
    </row>
    <row r="218" spans="2:37" x14ac:dyDescent="0.2">
      <c r="B218" t="s">
        <v>138</v>
      </c>
      <c r="C218" s="17">
        <v>0.186016825570367</v>
      </c>
      <c r="D218" s="17">
        <v>0.18919435885802099</v>
      </c>
      <c r="E218" s="17">
        <v>0.18291479029457799</v>
      </c>
      <c r="F218" s="17"/>
      <c r="G218" s="17">
        <v>0.29306526029902702</v>
      </c>
      <c r="H218" s="17">
        <v>0.22434447346634601</v>
      </c>
      <c r="I218" s="17">
        <v>0.20269967622434601</v>
      </c>
      <c r="J218" s="17">
        <v>0.120668770955891</v>
      </c>
      <c r="K218" s="17">
        <v>0.13259727516540001</v>
      </c>
      <c r="L218" s="17">
        <v>0.15943973221277299</v>
      </c>
      <c r="M218" s="17"/>
      <c r="N218" s="17">
        <v>0.23365525428950901</v>
      </c>
      <c r="O218" s="17">
        <v>0.19315337249873499</v>
      </c>
      <c r="P218" s="17">
        <v>0.17577786544799501</v>
      </c>
      <c r="Q218" s="17">
        <v>0.13383532101512999</v>
      </c>
      <c r="R218" s="17">
        <v>0.19112043386246899</v>
      </c>
      <c r="S218" s="17">
        <v>0.17722139305013401</v>
      </c>
      <c r="T218" s="17">
        <v>0.18813398055223399</v>
      </c>
      <c r="U218" s="17">
        <v>0.21238001718048899</v>
      </c>
      <c r="V218" s="17">
        <v>0.17649057664942799</v>
      </c>
      <c r="W218" s="17">
        <v>0.15739692715008699</v>
      </c>
      <c r="X218" s="17">
        <v>0.204081684503953</v>
      </c>
      <c r="Y218" s="17">
        <v>0.180692901947693</v>
      </c>
      <c r="Z218" s="17"/>
      <c r="AA218" s="17">
        <v>0.18006153286622001</v>
      </c>
      <c r="AB218" s="17">
        <v>0.198996098673203</v>
      </c>
      <c r="AC218" s="17">
        <v>0.19609892848898</v>
      </c>
      <c r="AD218" s="17">
        <v>0.157509674985328</v>
      </c>
      <c r="AE218" s="17">
        <v>0.29141790738163298</v>
      </c>
      <c r="AF218" s="17"/>
      <c r="AG218" s="17">
        <v>0.173731812144263</v>
      </c>
      <c r="AH218" s="17">
        <v>0.192513483505908</v>
      </c>
      <c r="AI218" s="17">
        <v>0.199328123928043</v>
      </c>
      <c r="AJ218" s="17">
        <v>0.140700317323424</v>
      </c>
      <c r="AK218" s="17">
        <v>0.36167319829954198</v>
      </c>
    </row>
    <row r="219" spans="2:37" x14ac:dyDescent="0.2">
      <c r="B219" t="s">
        <v>139</v>
      </c>
      <c r="C219" s="17">
        <v>0.12521416919155401</v>
      </c>
      <c r="D219" s="17">
        <v>0.11248242401664001</v>
      </c>
      <c r="E219" s="17">
        <v>0.13764340881854101</v>
      </c>
      <c r="F219" s="17"/>
      <c r="G219" s="17">
        <v>0.149832332725155</v>
      </c>
      <c r="H219" s="17">
        <v>0.15757989443115999</v>
      </c>
      <c r="I219" s="17">
        <v>0.106221743673644</v>
      </c>
      <c r="J219" s="17">
        <v>0.12142558751561799</v>
      </c>
      <c r="K219" s="17">
        <v>0.12168888216917299</v>
      </c>
      <c r="L219" s="17">
        <v>0.10354800330472801</v>
      </c>
      <c r="M219" s="17"/>
      <c r="N219" s="17">
        <v>0.13353410937663199</v>
      </c>
      <c r="O219" s="17">
        <v>0.15663712205806299</v>
      </c>
      <c r="P219" s="17">
        <v>0.140582521150312</v>
      </c>
      <c r="Q219" s="17">
        <v>0.13560443681223799</v>
      </c>
      <c r="R219" s="17">
        <v>8.1154336307735997E-2</v>
      </c>
      <c r="S219" s="17">
        <v>9.4327991440903397E-2</v>
      </c>
      <c r="T219" s="17">
        <v>8.3895154457704402E-2</v>
      </c>
      <c r="U219" s="17">
        <v>0.13079299611744799</v>
      </c>
      <c r="V219" s="17">
        <v>0.149930481701437</v>
      </c>
      <c r="W219" s="17">
        <v>0.12244182762021601</v>
      </c>
      <c r="X219" s="17">
        <v>0.1214766877746</v>
      </c>
      <c r="Y219" s="17">
        <v>9.9167356343499893E-2</v>
      </c>
      <c r="Z219" s="17"/>
      <c r="AA219" s="17">
        <v>0.120429766081039</v>
      </c>
      <c r="AB219" s="17">
        <v>0.14338289867654599</v>
      </c>
      <c r="AC219" s="17">
        <v>0.121711370638939</v>
      </c>
      <c r="AD219" s="17">
        <v>0.105365723110349</v>
      </c>
      <c r="AE219" s="17">
        <v>0.14397168885591399</v>
      </c>
      <c r="AF219" s="17"/>
      <c r="AG219" s="17">
        <v>0.11094353303382901</v>
      </c>
      <c r="AH219" s="17">
        <v>0.14145147897191801</v>
      </c>
      <c r="AI219" s="17">
        <v>0.13545856593611799</v>
      </c>
      <c r="AJ219" s="17">
        <v>8.4928614269325506E-2</v>
      </c>
      <c r="AK219" s="17">
        <v>9.8595236211931198E-2</v>
      </c>
    </row>
    <row r="220" spans="2:37" x14ac:dyDescent="0.2">
      <c r="B220" t="s">
        <v>140</v>
      </c>
      <c r="C220" s="17">
        <v>0.27211626189839799</v>
      </c>
      <c r="D220" s="17">
        <v>0.23618891160338501</v>
      </c>
      <c r="E220" s="17">
        <v>0.30718998037489098</v>
      </c>
      <c r="F220" s="17"/>
      <c r="G220" s="17">
        <v>0.196701795962437</v>
      </c>
      <c r="H220" s="17">
        <v>0.194709712781968</v>
      </c>
      <c r="I220" s="17">
        <v>0.247382550010432</v>
      </c>
      <c r="J220" s="17">
        <v>0.33065330616102501</v>
      </c>
      <c r="K220" s="17">
        <v>0.33385866273343801</v>
      </c>
      <c r="L220" s="17">
        <v>0.315924020857</v>
      </c>
      <c r="M220" s="17"/>
      <c r="N220" s="17">
        <v>0.219698394927312</v>
      </c>
      <c r="O220" s="17">
        <v>0.24576734358580901</v>
      </c>
      <c r="P220" s="17">
        <v>0.24990496990230801</v>
      </c>
      <c r="Q220" s="17">
        <v>0.29098890277741501</v>
      </c>
      <c r="R220" s="17">
        <v>0.257929769102338</v>
      </c>
      <c r="S220" s="17">
        <v>0.29979174056793101</v>
      </c>
      <c r="T220" s="17">
        <v>0.29816780234016399</v>
      </c>
      <c r="U220" s="17">
        <v>0.219078028883816</v>
      </c>
      <c r="V220" s="17">
        <v>0.334172258877379</v>
      </c>
      <c r="W220" s="17">
        <v>0.27375533574648198</v>
      </c>
      <c r="X220" s="17">
        <v>0.27525308600174597</v>
      </c>
      <c r="Y220" s="17">
        <v>0.34736984346753202</v>
      </c>
      <c r="Z220" s="17"/>
      <c r="AA220" s="17">
        <v>0.290772832132075</v>
      </c>
      <c r="AB220" s="17">
        <v>0.211926053193289</v>
      </c>
      <c r="AC220" s="17">
        <v>0.24462205575135801</v>
      </c>
      <c r="AD220" s="17">
        <v>0.29606052859704701</v>
      </c>
      <c r="AE220" s="17">
        <v>0.16224728031239999</v>
      </c>
      <c r="AF220" s="17"/>
      <c r="AG220" s="17">
        <v>0.275637027405575</v>
      </c>
      <c r="AH220" s="17">
        <v>0.24195429702775301</v>
      </c>
      <c r="AI220" s="17">
        <v>0.23724204998805401</v>
      </c>
      <c r="AJ220" s="17">
        <v>0.30578154159303</v>
      </c>
      <c r="AK220" s="17">
        <v>0.20211074689632999</v>
      </c>
    </row>
    <row r="221" spans="2:37" x14ac:dyDescent="0.2">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row>
    <row r="222" spans="2:37" x14ac:dyDescent="0.2">
      <c r="B222" s="6" t="s">
        <v>154</v>
      </c>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row>
    <row r="223" spans="2:37" x14ac:dyDescent="0.2">
      <c r="B223" s="21" t="s">
        <v>60</v>
      </c>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row>
    <row r="224" spans="2:37" x14ac:dyDescent="0.2">
      <c r="B224" t="s">
        <v>142</v>
      </c>
      <c r="C224" s="17">
        <v>0.54616997299685399</v>
      </c>
      <c r="D224" s="17">
        <v>0.51708369912577101</v>
      </c>
      <c r="E224" s="17">
        <v>0.577475175053351</v>
      </c>
      <c r="F224" s="17"/>
      <c r="G224" s="17">
        <v>0.43049065218188398</v>
      </c>
      <c r="H224" s="17">
        <v>0.47526254408355501</v>
      </c>
      <c r="I224" s="17">
        <v>0.49482642218955097</v>
      </c>
      <c r="J224" s="17">
        <v>0.61016143561531699</v>
      </c>
      <c r="K224" s="17">
        <v>0.55218085748970502</v>
      </c>
      <c r="L224" s="17">
        <v>0.69470954350582204</v>
      </c>
      <c r="M224" s="17"/>
      <c r="N224" s="17">
        <v>0.52682707989473698</v>
      </c>
      <c r="O224" s="17">
        <v>0.59584049284646701</v>
      </c>
      <c r="P224" s="17">
        <v>0.54351215808657705</v>
      </c>
      <c r="Q224" s="17">
        <v>0.55907121321470099</v>
      </c>
      <c r="R224" s="17">
        <v>0.58054680964953898</v>
      </c>
      <c r="S224" s="17">
        <v>0.50234342237981799</v>
      </c>
      <c r="T224" s="17">
        <v>0.57509405424567595</v>
      </c>
      <c r="U224" s="17">
        <v>0.47965251167998502</v>
      </c>
      <c r="V224" s="17">
        <v>0.51656752516714799</v>
      </c>
      <c r="W224" s="17">
        <v>0.58110847893818696</v>
      </c>
      <c r="X224" s="17">
        <v>0.479026328688757</v>
      </c>
      <c r="Y224" s="17">
        <v>0.562181877884387</v>
      </c>
      <c r="Z224" s="17"/>
      <c r="AA224" s="17">
        <v>0.57084232280911396</v>
      </c>
      <c r="AB224" s="17">
        <v>0.48922039472398998</v>
      </c>
      <c r="AC224" s="17">
        <v>0.56452914869618398</v>
      </c>
      <c r="AD224" s="17">
        <v>0.563018393624243</v>
      </c>
      <c r="AE224" s="17">
        <v>0.53541426495216105</v>
      </c>
      <c r="AF224" s="17"/>
      <c r="AG224" s="17">
        <v>0.57317534471254805</v>
      </c>
      <c r="AH224" s="17">
        <v>0.54985406553294103</v>
      </c>
      <c r="AI224" s="17">
        <v>0.56464103137218502</v>
      </c>
      <c r="AJ224" s="17">
        <v>0.54522696434185203</v>
      </c>
      <c r="AK224" s="17">
        <v>0.50608784979550103</v>
      </c>
    </row>
    <row r="225" spans="2:37" x14ac:dyDescent="0.2">
      <c r="B225" t="s">
        <v>143</v>
      </c>
      <c r="C225" s="17">
        <v>0.34602243407001698</v>
      </c>
      <c r="D225" s="17">
        <v>0.35745630769661901</v>
      </c>
      <c r="E225" s="17">
        <v>0.33371629524468399</v>
      </c>
      <c r="F225" s="17"/>
      <c r="G225" s="17">
        <v>0.246163939014134</v>
      </c>
      <c r="H225" s="17">
        <v>0.30734458986638702</v>
      </c>
      <c r="I225" s="17">
        <v>0.37963852403375298</v>
      </c>
      <c r="J225" s="17">
        <v>0.38422586385392199</v>
      </c>
      <c r="K225" s="17">
        <v>0.46006248877081501</v>
      </c>
      <c r="L225" s="17">
        <v>0.32572272053385598</v>
      </c>
      <c r="M225" s="17"/>
      <c r="N225" s="17">
        <v>0.32706471423432898</v>
      </c>
      <c r="O225" s="17">
        <v>0.34777542583388998</v>
      </c>
      <c r="P225" s="17">
        <v>0.33568776054118998</v>
      </c>
      <c r="Q225" s="17">
        <v>0.35887439732653698</v>
      </c>
      <c r="R225" s="17">
        <v>0.26272069133562098</v>
      </c>
      <c r="S225" s="17">
        <v>0.34603007107071099</v>
      </c>
      <c r="T225" s="17">
        <v>0.39564272421192098</v>
      </c>
      <c r="U225" s="17">
        <v>0.397403849368344</v>
      </c>
      <c r="V225" s="17">
        <v>0.40196881070361801</v>
      </c>
      <c r="W225" s="17">
        <v>0.27890430791347998</v>
      </c>
      <c r="X225" s="17">
        <v>0.38587616731368002</v>
      </c>
      <c r="Y225" s="17">
        <v>0.37111252934628403</v>
      </c>
      <c r="Z225" s="17"/>
      <c r="AA225" s="17">
        <v>0.30751851914496903</v>
      </c>
      <c r="AB225" s="17">
        <v>0.32896837312988902</v>
      </c>
      <c r="AC225" s="17">
        <v>0.28753333975822398</v>
      </c>
      <c r="AD225" s="17">
        <v>0.42575770750132402</v>
      </c>
      <c r="AE225" s="17">
        <v>0.30947038311976699</v>
      </c>
      <c r="AF225" s="17"/>
      <c r="AG225" s="17">
        <v>0.35739728884106498</v>
      </c>
      <c r="AH225" s="17">
        <v>0.32261164903802397</v>
      </c>
      <c r="AI225" s="17">
        <v>0.34936442159465297</v>
      </c>
      <c r="AJ225" s="17">
        <v>0.46397650521265399</v>
      </c>
      <c r="AK225" s="17">
        <v>0.34565348807100099</v>
      </c>
    </row>
    <row r="226" spans="2:37" x14ac:dyDescent="0.2">
      <c r="B226" t="s">
        <v>144</v>
      </c>
      <c r="C226" s="17">
        <v>0.31706140507741798</v>
      </c>
      <c r="D226" s="17">
        <v>0.31416301375596301</v>
      </c>
      <c r="E226" s="17">
        <v>0.320180908330366</v>
      </c>
      <c r="F226" s="17"/>
      <c r="G226" s="17">
        <v>0.405218231180761</v>
      </c>
      <c r="H226" s="17">
        <v>0.43792151965235898</v>
      </c>
      <c r="I226" s="17">
        <v>0.35493192333929102</v>
      </c>
      <c r="J226" s="17">
        <v>0.30510819996970001</v>
      </c>
      <c r="K226" s="17">
        <v>0.23277777296859201</v>
      </c>
      <c r="L226" s="17">
        <v>0.164064945087189</v>
      </c>
      <c r="M226" s="17"/>
      <c r="N226" s="17">
        <v>0.35833960556823502</v>
      </c>
      <c r="O226" s="17">
        <v>0.291653824922597</v>
      </c>
      <c r="P226" s="17">
        <v>0.347599191182974</v>
      </c>
      <c r="Q226" s="17">
        <v>0.29620316212804698</v>
      </c>
      <c r="R226" s="17">
        <v>0.29457246890828298</v>
      </c>
      <c r="S226" s="17">
        <v>0.37722260634374399</v>
      </c>
      <c r="T226" s="17">
        <v>0.33672775742923899</v>
      </c>
      <c r="U226" s="17">
        <v>0.32266471718557599</v>
      </c>
      <c r="V226" s="17">
        <v>0.30986947189033698</v>
      </c>
      <c r="W226" s="17">
        <v>0.23626628128073801</v>
      </c>
      <c r="X226" s="17">
        <v>0.30001499958911998</v>
      </c>
      <c r="Y226" s="17">
        <v>0.31838340572478502</v>
      </c>
      <c r="Z226" s="17"/>
      <c r="AA226" s="17">
        <v>0.36331113907949197</v>
      </c>
      <c r="AB226" s="17">
        <v>0.359579855853563</v>
      </c>
      <c r="AC226" s="17">
        <v>0.25962379639118399</v>
      </c>
      <c r="AD226" s="17">
        <v>0.26354260150167103</v>
      </c>
      <c r="AE226" s="17">
        <v>0.365478065869693</v>
      </c>
      <c r="AF226" s="17"/>
      <c r="AG226" s="17">
        <v>0.279746049362459</v>
      </c>
      <c r="AH226" s="17">
        <v>0.35594198285228301</v>
      </c>
      <c r="AI226" s="17">
        <v>0.25726780563117402</v>
      </c>
      <c r="AJ226" s="17">
        <v>0.256618111249592</v>
      </c>
      <c r="AK226" s="17">
        <v>0.30031429891646899</v>
      </c>
    </row>
    <row r="227" spans="2:37" x14ac:dyDescent="0.2">
      <c r="B227" t="s">
        <v>145</v>
      </c>
      <c r="C227" s="17">
        <v>0.29994557727518101</v>
      </c>
      <c r="D227" s="17">
        <v>0.28953524969472799</v>
      </c>
      <c r="E227" s="17">
        <v>0.31115008596628502</v>
      </c>
      <c r="F227" s="17"/>
      <c r="G227" s="17">
        <v>0.33774811764845097</v>
      </c>
      <c r="H227" s="17">
        <v>0.36369803420811098</v>
      </c>
      <c r="I227" s="17">
        <v>0.35118581437361601</v>
      </c>
      <c r="J227" s="17">
        <v>0.29429363240678202</v>
      </c>
      <c r="K227" s="17">
        <v>0.22369608007151401</v>
      </c>
      <c r="L227" s="17">
        <v>0.21833485230068</v>
      </c>
      <c r="M227" s="17"/>
      <c r="N227" s="17">
        <v>0.33069684332121002</v>
      </c>
      <c r="O227" s="17">
        <v>0.25702597268316202</v>
      </c>
      <c r="P227" s="17">
        <v>0.28080374472862402</v>
      </c>
      <c r="Q227" s="17">
        <v>0.242957819484341</v>
      </c>
      <c r="R227" s="17">
        <v>0.32393797357708598</v>
      </c>
      <c r="S227" s="17">
        <v>0.34499369447483502</v>
      </c>
      <c r="T227" s="17">
        <v>0.242462918265722</v>
      </c>
      <c r="U227" s="17">
        <v>0.36724342887136102</v>
      </c>
      <c r="V227" s="17">
        <v>0.35513700178924701</v>
      </c>
      <c r="W227" s="17">
        <v>0.28931116755179698</v>
      </c>
      <c r="X227" s="17">
        <v>0.217689204275932</v>
      </c>
      <c r="Y227" s="17">
        <v>0.41724527098943998</v>
      </c>
      <c r="Z227" s="17"/>
      <c r="AA227" s="17">
        <v>0.26246605743156598</v>
      </c>
      <c r="AB227" s="17">
        <v>0.34697435845498098</v>
      </c>
      <c r="AC227" s="17">
        <v>0.28683316298674</v>
      </c>
      <c r="AD227" s="17">
        <v>0.26575047507212202</v>
      </c>
      <c r="AE227" s="17">
        <v>0.41949853244146401</v>
      </c>
      <c r="AF227" s="17"/>
      <c r="AG227" s="17">
        <v>0.241706480153036</v>
      </c>
      <c r="AH227" s="17">
        <v>0.33357261007588102</v>
      </c>
      <c r="AI227" s="17">
        <v>0.27604610205939001</v>
      </c>
      <c r="AJ227" s="17">
        <v>0.25042272716061298</v>
      </c>
      <c r="AK227" s="17">
        <v>0.35231479089842999</v>
      </c>
    </row>
    <row r="228" spans="2:37" x14ac:dyDescent="0.2">
      <c r="B228" t="s">
        <v>146</v>
      </c>
      <c r="C228" s="17">
        <v>0.221265352206551</v>
      </c>
      <c r="D228" s="17">
        <v>0.23551314758438799</v>
      </c>
      <c r="E228" s="17">
        <v>0.205930623697164</v>
      </c>
      <c r="F228" s="17"/>
      <c r="G228" s="17">
        <v>0.20782532927541</v>
      </c>
      <c r="H228" s="17">
        <v>0.22967166051773399</v>
      </c>
      <c r="I228" s="17">
        <v>0.24755364401563301</v>
      </c>
      <c r="J228" s="17">
        <v>0.20680144704122499</v>
      </c>
      <c r="K228" s="17">
        <v>0.22344707387877299</v>
      </c>
      <c r="L228" s="17">
        <v>0.21027249392931399</v>
      </c>
      <c r="M228" s="17"/>
      <c r="N228" s="17">
        <v>0.245789427899788</v>
      </c>
      <c r="O228" s="17">
        <v>0.253863163319136</v>
      </c>
      <c r="P228" s="17">
        <v>0.26947978740125</v>
      </c>
      <c r="Q228" s="17">
        <v>0.21590790608626401</v>
      </c>
      <c r="R228" s="17">
        <v>0.161086893724736</v>
      </c>
      <c r="S228" s="17">
        <v>0.18987740191399199</v>
      </c>
      <c r="T228" s="17">
        <v>0.18574131204681499</v>
      </c>
      <c r="U228" s="17">
        <v>0.24940163439771501</v>
      </c>
      <c r="V228" s="17">
        <v>0.24933542919024301</v>
      </c>
      <c r="W228" s="17">
        <v>0.19291653330240599</v>
      </c>
      <c r="X228" s="17">
        <v>0.17285877149124701</v>
      </c>
      <c r="Y228" s="17">
        <v>0.186646088006341</v>
      </c>
      <c r="Z228" s="17"/>
      <c r="AA228" s="17">
        <v>0.24931452986505201</v>
      </c>
      <c r="AB228" s="17">
        <v>0.228852049560617</v>
      </c>
      <c r="AC228" s="17">
        <v>0.14788102274794901</v>
      </c>
      <c r="AD228" s="17">
        <v>0.24195141143742799</v>
      </c>
      <c r="AE228" s="17">
        <v>0.22151725725184099</v>
      </c>
      <c r="AF228" s="17"/>
      <c r="AG228" s="17">
        <v>0.24202101764765299</v>
      </c>
      <c r="AH228" s="17">
        <v>0.22320690402013901</v>
      </c>
      <c r="AI228" s="17">
        <v>0.155412205392397</v>
      </c>
      <c r="AJ228" s="17">
        <v>0.26166826872118398</v>
      </c>
      <c r="AK228" s="17">
        <v>0.18101959600853301</v>
      </c>
    </row>
    <row r="229" spans="2:37" x14ac:dyDescent="0.2">
      <c r="B229" t="s">
        <v>147</v>
      </c>
      <c r="C229" s="17">
        <v>0.18617401086632701</v>
      </c>
      <c r="D229" s="17">
        <v>0.19825747149928399</v>
      </c>
      <c r="E229" s="17">
        <v>0.17316872946338799</v>
      </c>
      <c r="F229" s="17"/>
      <c r="G229" s="17">
        <v>0.192452778345062</v>
      </c>
      <c r="H229" s="17">
        <v>0.229232753319322</v>
      </c>
      <c r="I229" s="17">
        <v>0.24761095460424101</v>
      </c>
      <c r="J229" s="17">
        <v>0.135173831758088</v>
      </c>
      <c r="K229" s="17">
        <v>0.11137728215696099</v>
      </c>
      <c r="L229" s="17">
        <v>0.174671535637831</v>
      </c>
      <c r="M229" s="17"/>
      <c r="N229" s="17">
        <v>0.26340082662602399</v>
      </c>
      <c r="O229" s="17">
        <v>0.156096076513038</v>
      </c>
      <c r="P229" s="17">
        <v>0.18850575283134899</v>
      </c>
      <c r="Q229" s="17">
        <v>0.15890886236225499</v>
      </c>
      <c r="R229" s="17">
        <v>0.18125667767811601</v>
      </c>
      <c r="S229" s="17">
        <v>0.16229535036509601</v>
      </c>
      <c r="T229" s="17">
        <v>0.20312016576837</v>
      </c>
      <c r="U229" s="17">
        <v>0.14844772409099799</v>
      </c>
      <c r="V229" s="17">
        <v>0.210997927352649</v>
      </c>
      <c r="W229" s="17">
        <v>0.11337205312023001</v>
      </c>
      <c r="X229" s="17">
        <v>0.20589634744260599</v>
      </c>
      <c r="Y229" s="17">
        <v>0.202580400685613</v>
      </c>
      <c r="Z229" s="17"/>
      <c r="AA229" s="17">
        <v>0.21134060380662201</v>
      </c>
      <c r="AB229" s="17">
        <v>0.20180380375266599</v>
      </c>
      <c r="AC229" s="17">
        <v>0.180141806362</v>
      </c>
      <c r="AD229" s="17">
        <v>0.19261815922943501</v>
      </c>
      <c r="AE229" s="17">
        <v>0.147459869740767</v>
      </c>
      <c r="AF229" s="17"/>
      <c r="AG229" s="17">
        <v>0.187415990338927</v>
      </c>
      <c r="AH229" s="17">
        <v>0.18398743718441701</v>
      </c>
      <c r="AI229" s="17">
        <v>0.17565017320642301</v>
      </c>
      <c r="AJ229" s="17">
        <v>0.228314362857898</v>
      </c>
      <c r="AK229" s="17">
        <v>0.17732410008435001</v>
      </c>
    </row>
    <row r="230" spans="2:37" x14ac:dyDescent="0.2">
      <c r="B230" t="s">
        <v>148</v>
      </c>
      <c r="C230" s="17">
        <v>0.18448511717465399</v>
      </c>
      <c r="D230" s="17">
        <v>0.187727972388679</v>
      </c>
      <c r="E230" s="17">
        <v>0.18099487163254899</v>
      </c>
      <c r="F230" s="17"/>
      <c r="G230" s="17">
        <v>0.112078705319874</v>
      </c>
      <c r="H230" s="17">
        <v>0.225146213280291</v>
      </c>
      <c r="I230" s="17">
        <v>0.168949725450842</v>
      </c>
      <c r="J230" s="17">
        <v>0.23912447851041499</v>
      </c>
      <c r="K230" s="17">
        <v>0.14207259515461701</v>
      </c>
      <c r="L230" s="17">
        <v>0.200096936947321</v>
      </c>
      <c r="M230" s="17"/>
      <c r="N230" s="17">
        <v>0.19136279728597699</v>
      </c>
      <c r="O230" s="17">
        <v>0.19999435814673</v>
      </c>
      <c r="P230" s="17">
        <v>0.188257806612706</v>
      </c>
      <c r="Q230" s="17">
        <v>0.17735240785773701</v>
      </c>
      <c r="R230" s="17">
        <v>0.152271112761621</v>
      </c>
      <c r="S230" s="17">
        <v>0.221749108948323</v>
      </c>
      <c r="T230" s="17">
        <v>0.16435120454857799</v>
      </c>
      <c r="U230" s="17">
        <v>0.19507398157914899</v>
      </c>
      <c r="V230" s="17">
        <v>0.172811622286485</v>
      </c>
      <c r="W230" s="17">
        <v>0.18265818328615699</v>
      </c>
      <c r="X230" s="17">
        <v>0.14286809255174501</v>
      </c>
      <c r="Y230" s="17">
        <v>0.21308573188010299</v>
      </c>
      <c r="Z230" s="17"/>
      <c r="AA230" s="17">
        <v>0.17263481878671399</v>
      </c>
      <c r="AB230" s="17">
        <v>0.14830496909656199</v>
      </c>
      <c r="AC230" s="17">
        <v>0.18424267819226101</v>
      </c>
      <c r="AD230" s="17">
        <v>0.23286700443684599</v>
      </c>
      <c r="AE230" s="17">
        <v>0.22301073482990899</v>
      </c>
      <c r="AF230" s="17"/>
      <c r="AG230" s="17">
        <v>0.18766397275305299</v>
      </c>
      <c r="AH230" s="17">
        <v>0.17872014504741501</v>
      </c>
      <c r="AI230" s="17">
        <v>0.169274473449855</v>
      </c>
      <c r="AJ230" s="17">
        <v>0.17843830830440899</v>
      </c>
      <c r="AK230" s="17">
        <v>0.15533182581879201</v>
      </c>
    </row>
    <row r="231" spans="2:37" x14ac:dyDescent="0.2">
      <c r="B231" t="s">
        <v>149</v>
      </c>
      <c r="C231" s="17">
        <v>0.146626559771</v>
      </c>
      <c r="D231" s="17">
        <v>0.141871666679352</v>
      </c>
      <c r="E231" s="17">
        <v>0.151744193251687</v>
      </c>
      <c r="F231" s="17"/>
      <c r="G231" s="17">
        <v>0.16940431974275999</v>
      </c>
      <c r="H231" s="17">
        <v>0.18531675392824701</v>
      </c>
      <c r="I231" s="17">
        <v>0.138237728693484</v>
      </c>
      <c r="J231" s="17">
        <v>0.11422325083929701</v>
      </c>
      <c r="K231" s="17">
        <v>0.10027603046057</v>
      </c>
      <c r="L231" s="17">
        <v>0.155459339315481</v>
      </c>
      <c r="M231" s="17"/>
      <c r="N231" s="17">
        <v>0.161000868502224</v>
      </c>
      <c r="O231" s="17">
        <v>0.15739508262066901</v>
      </c>
      <c r="P231" s="17">
        <v>0.10840737663338899</v>
      </c>
      <c r="Q231" s="17">
        <v>0.12558487769240201</v>
      </c>
      <c r="R231" s="17">
        <v>0.11609031043637399</v>
      </c>
      <c r="S231" s="17">
        <v>0.189442980080331</v>
      </c>
      <c r="T231" s="17">
        <v>0.15794293454122399</v>
      </c>
      <c r="U231" s="17">
        <v>0.12530281476283001</v>
      </c>
      <c r="V231" s="17">
        <v>0.14785469818310201</v>
      </c>
      <c r="W231" s="17">
        <v>0.13194240599975501</v>
      </c>
      <c r="X231" s="17">
        <v>0.17917824573659499</v>
      </c>
      <c r="Y231" s="17">
        <v>0.12689031088460301</v>
      </c>
      <c r="Z231" s="17"/>
      <c r="AA231" s="17">
        <v>0.117805587553205</v>
      </c>
      <c r="AB231" s="17">
        <v>0.177140751178405</v>
      </c>
      <c r="AC231" s="17">
        <v>0.16088790407185699</v>
      </c>
      <c r="AD231" s="17">
        <v>0.152464713479771</v>
      </c>
      <c r="AE231" s="17">
        <v>0.172865325047277</v>
      </c>
      <c r="AF231" s="17"/>
      <c r="AG231" s="17">
        <v>0.10126124403504599</v>
      </c>
      <c r="AH231" s="17">
        <v>0.168003346950379</v>
      </c>
      <c r="AI231" s="17">
        <v>0.112734529572599</v>
      </c>
      <c r="AJ231" s="17">
        <v>0.18462413790957</v>
      </c>
      <c r="AK231" s="17">
        <v>0.24329196741574599</v>
      </c>
    </row>
    <row r="232" spans="2:37" x14ac:dyDescent="0.2">
      <c r="B232" t="s">
        <v>150</v>
      </c>
      <c r="C232" s="17">
        <v>0.145188238477098</v>
      </c>
      <c r="D232" s="17">
        <v>0.16255706145124399</v>
      </c>
      <c r="E232" s="17">
        <v>0.12649438600568599</v>
      </c>
      <c r="F232" s="17"/>
      <c r="G232" s="17">
        <v>0.21807236568944199</v>
      </c>
      <c r="H232" s="17">
        <v>0.19374399335711401</v>
      </c>
      <c r="I232" s="17">
        <v>0.13542445066033701</v>
      </c>
      <c r="J232" s="17">
        <v>0.121013710316255</v>
      </c>
      <c r="K232" s="17">
        <v>0.108624023527071</v>
      </c>
      <c r="L232" s="17">
        <v>9.4047578737689194E-2</v>
      </c>
      <c r="M232" s="17"/>
      <c r="N232" s="17">
        <v>0.16719677216651499</v>
      </c>
      <c r="O232" s="17">
        <v>0.15550642654796501</v>
      </c>
      <c r="P232" s="17">
        <v>0.106022135159688</v>
      </c>
      <c r="Q232" s="17">
        <v>0.123589823549659</v>
      </c>
      <c r="R232" s="17">
        <v>0.15524703276830301</v>
      </c>
      <c r="S232" s="17">
        <v>0.17655632071872401</v>
      </c>
      <c r="T232" s="17">
        <v>0.104331209408334</v>
      </c>
      <c r="U232" s="17">
        <v>0.21225320144759399</v>
      </c>
      <c r="V232" s="17">
        <v>0.144274542542393</v>
      </c>
      <c r="W232" s="17">
        <v>0.101609376670534</v>
      </c>
      <c r="X232" s="17">
        <v>0.150534388175981</v>
      </c>
      <c r="Y232" s="17">
        <v>0.182895517730015</v>
      </c>
      <c r="Z232" s="17"/>
      <c r="AA232" s="17">
        <v>0.13545739463929099</v>
      </c>
      <c r="AB232" s="17">
        <v>0.17385824555503199</v>
      </c>
      <c r="AC232" s="17">
        <v>0.120306197554769</v>
      </c>
      <c r="AD232" s="17">
        <v>0.15766570375066899</v>
      </c>
      <c r="AE232" s="17">
        <v>0.196408859285158</v>
      </c>
      <c r="AF232" s="17"/>
      <c r="AG232" s="17">
        <v>0.13144370200974101</v>
      </c>
      <c r="AH232" s="17">
        <v>0.15952303112848101</v>
      </c>
      <c r="AI232" s="17">
        <v>5.9202948480789698E-2</v>
      </c>
      <c r="AJ232" s="17">
        <v>0.16987706991809501</v>
      </c>
      <c r="AK232" s="17">
        <v>0.15450531090414901</v>
      </c>
    </row>
    <row r="233" spans="2:37" x14ac:dyDescent="0.2">
      <c r="B233" t="s">
        <v>151</v>
      </c>
      <c r="C233" s="17">
        <v>0.116268783086119</v>
      </c>
      <c r="D233" s="17">
        <v>0.12501972460956701</v>
      </c>
      <c r="E233" s="17">
        <v>0.10685025138314801</v>
      </c>
      <c r="F233" s="17"/>
      <c r="G233" s="17">
        <v>0.13124486875615099</v>
      </c>
      <c r="H233" s="17">
        <v>0.16363350560456599</v>
      </c>
      <c r="I233" s="17">
        <v>0.12858745372621599</v>
      </c>
      <c r="J233" s="17">
        <v>0.11178705657857201</v>
      </c>
      <c r="K233" s="17">
        <v>0.101349546164266</v>
      </c>
      <c r="L233" s="17">
        <v>6.1768265623823301E-2</v>
      </c>
      <c r="M233" s="17"/>
      <c r="N233" s="17">
        <v>0.149490656202863</v>
      </c>
      <c r="O233" s="17">
        <v>0.123577890913704</v>
      </c>
      <c r="P233" s="17">
        <v>0.126466209220782</v>
      </c>
      <c r="Q233" s="17">
        <v>0.11497377337381399</v>
      </c>
      <c r="R233" s="17">
        <v>8.8522573707996197E-2</v>
      </c>
      <c r="S233" s="17">
        <v>0.12665437165767199</v>
      </c>
      <c r="T233" s="17">
        <v>0.12359125958640101</v>
      </c>
      <c r="U233" s="17">
        <v>9.0090594527227397E-2</v>
      </c>
      <c r="V233" s="17">
        <v>0.13570246634334701</v>
      </c>
      <c r="W233" s="17">
        <v>6.1106526605117797E-2</v>
      </c>
      <c r="X233" s="17">
        <v>9.1223073525228904E-2</v>
      </c>
      <c r="Y233" s="17">
        <v>8.5796602842995603E-2</v>
      </c>
      <c r="Z233" s="17"/>
      <c r="AA233" s="17">
        <v>9.1143797995037995E-2</v>
      </c>
      <c r="AB233" s="17">
        <v>0.156744059330961</v>
      </c>
      <c r="AC233" s="17">
        <v>0.119448674195196</v>
      </c>
      <c r="AD233" s="17">
        <v>0.118434631427824</v>
      </c>
      <c r="AE233" s="17">
        <v>0.12493569560067699</v>
      </c>
      <c r="AF233" s="17"/>
      <c r="AG233" s="17">
        <v>9.1513756116899797E-2</v>
      </c>
      <c r="AH233" s="17">
        <v>0.12483830797371399</v>
      </c>
      <c r="AI233" s="17">
        <v>0.12826544746625099</v>
      </c>
      <c r="AJ233" s="17">
        <v>0.13946096364326399</v>
      </c>
      <c r="AK233" s="17">
        <v>9.8915136976347101E-2</v>
      </c>
    </row>
    <row r="234" spans="2:37" x14ac:dyDescent="0.2">
      <c r="B234" t="s">
        <v>152</v>
      </c>
      <c r="C234" s="17">
        <v>8.1455849769300495E-2</v>
      </c>
      <c r="D234" s="17">
        <v>8.6599649548305999E-2</v>
      </c>
      <c r="E234" s="17">
        <v>7.5919640761105495E-2</v>
      </c>
      <c r="F234" s="17"/>
      <c r="G234" s="17">
        <v>6.7527054706943701E-2</v>
      </c>
      <c r="H234" s="17">
        <v>0.104791953609234</v>
      </c>
      <c r="I234" s="17">
        <v>8.5131679458228804E-2</v>
      </c>
      <c r="J234" s="17">
        <v>8.5179069806315399E-2</v>
      </c>
      <c r="K234" s="17">
        <v>8.3648519747766506E-2</v>
      </c>
      <c r="L234" s="17">
        <v>6.2342852442198303E-2</v>
      </c>
      <c r="M234" s="17"/>
      <c r="N234" s="17">
        <v>0.112822972352326</v>
      </c>
      <c r="O234" s="17">
        <v>0.101416801871584</v>
      </c>
      <c r="P234" s="17">
        <v>6.1235057814312301E-2</v>
      </c>
      <c r="Q234" s="17">
        <v>6.2751970364968795E-2</v>
      </c>
      <c r="R234" s="17">
        <v>6.2518569061878596E-2</v>
      </c>
      <c r="S234" s="17">
        <v>9.3196866438381307E-2</v>
      </c>
      <c r="T234" s="17">
        <v>5.89876394064296E-2</v>
      </c>
      <c r="U234" s="17">
        <v>9.73064198620541E-2</v>
      </c>
      <c r="V234" s="17">
        <v>0.117637045642374</v>
      </c>
      <c r="W234" s="17">
        <v>5.2196753784556203E-2</v>
      </c>
      <c r="X234" s="17">
        <v>3.8811703889266601E-2</v>
      </c>
      <c r="Y234" s="17">
        <v>2.1117930203955599E-2</v>
      </c>
      <c r="Z234" s="17"/>
      <c r="AA234" s="17">
        <v>9.5769510256335594E-2</v>
      </c>
      <c r="AB234" s="17">
        <v>8.4109850065820904E-2</v>
      </c>
      <c r="AC234" s="17">
        <v>5.1517716052806098E-2</v>
      </c>
      <c r="AD234" s="17">
        <v>8.3766483069094899E-2</v>
      </c>
      <c r="AE234" s="17">
        <v>0.107598094819607</v>
      </c>
      <c r="AF234" s="17"/>
      <c r="AG234" s="17">
        <v>8.8491490520586497E-2</v>
      </c>
      <c r="AH234" s="17">
        <v>6.9825544993648098E-2</v>
      </c>
      <c r="AI234" s="17">
        <v>7.59066136261035E-2</v>
      </c>
      <c r="AJ234" s="17">
        <v>7.5148593328696903E-2</v>
      </c>
      <c r="AK234" s="17">
        <v>0.15233290911849301</v>
      </c>
    </row>
    <row r="235" spans="2:37" x14ac:dyDescent="0.2">
      <c r="B235" t="s">
        <v>153</v>
      </c>
      <c r="C235" s="17">
        <v>1.3573596360441901E-2</v>
      </c>
      <c r="D235" s="17">
        <v>1.59700351417735E-2</v>
      </c>
      <c r="E235" s="17">
        <v>1.0994338508504099E-2</v>
      </c>
      <c r="F235" s="17"/>
      <c r="G235" s="17">
        <v>8.4898593852633496E-3</v>
      </c>
      <c r="H235" s="17">
        <v>3.33728706858314E-3</v>
      </c>
      <c r="I235" s="17">
        <v>1.1033701601366699E-2</v>
      </c>
      <c r="J235" s="17">
        <v>1.9549292612811402E-2</v>
      </c>
      <c r="K235" s="17">
        <v>2.0186700736960599E-2</v>
      </c>
      <c r="L235" s="17">
        <v>2.04955884560892E-2</v>
      </c>
      <c r="M235" s="17"/>
      <c r="N235" s="17">
        <v>4.3352581912177697E-3</v>
      </c>
      <c r="O235" s="17">
        <v>7.6275239225229901E-3</v>
      </c>
      <c r="P235" s="17">
        <v>3.9273142401416702E-2</v>
      </c>
      <c r="Q235" s="17">
        <v>2.21362021098729E-2</v>
      </c>
      <c r="R235" s="17">
        <v>8.9713083067752501E-3</v>
      </c>
      <c r="S235" s="17">
        <v>3.0292321816723498E-2</v>
      </c>
      <c r="T235" s="17">
        <v>2.3889151739237599E-2</v>
      </c>
      <c r="U235" s="17">
        <v>2.65243447821653E-2</v>
      </c>
      <c r="V235" s="17">
        <v>0</v>
      </c>
      <c r="W235" s="17">
        <v>0</v>
      </c>
      <c r="X235" s="17">
        <v>9.9230003579908205E-3</v>
      </c>
      <c r="Y235" s="17">
        <v>0</v>
      </c>
      <c r="Z235" s="17"/>
      <c r="AA235" s="17">
        <v>1.17673732622011E-2</v>
      </c>
      <c r="AB235" s="17">
        <v>4.6556299211109797E-3</v>
      </c>
      <c r="AC235" s="17">
        <v>1.4702343627484101E-2</v>
      </c>
      <c r="AD235" s="17">
        <v>8.5343627610878492E-3</v>
      </c>
      <c r="AE235" s="17">
        <v>1.8182898806473499E-2</v>
      </c>
      <c r="AF235" s="17"/>
      <c r="AG235" s="17">
        <v>1.87505115533383E-2</v>
      </c>
      <c r="AH235" s="17">
        <v>1.53580572185188E-2</v>
      </c>
      <c r="AI235" s="17">
        <v>1.0620842060514999E-2</v>
      </c>
      <c r="AJ235" s="17">
        <v>6.9150550080324599E-3</v>
      </c>
      <c r="AK235" s="17">
        <v>0</v>
      </c>
    </row>
    <row r="236" spans="2:37" x14ac:dyDescent="0.2">
      <c r="B236" t="s">
        <v>126</v>
      </c>
      <c r="C236" s="17">
        <v>1.1938754938634199E-2</v>
      </c>
      <c r="D236" s="17">
        <v>1.0246172961891399E-2</v>
      </c>
      <c r="E236" s="17">
        <v>1.3760460290580199E-2</v>
      </c>
      <c r="F236" s="17"/>
      <c r="G236" s="17">
        <v>0</v>
      </c>
      <c r="H236" s="17">
        <v>0</v>
      </c>
      <c r="I236" s="17">
        <v>1.11437804276111E-2</v>
      </c>
      <c r="J236" s="17">
        <v>1.68632043533012E-2</v>
      </c>
      <c r="K236" s="17">
        <v>2.2995801998922202E-2</v>
      </c>
      <c r="L236" s="17">
        <v>2.2181247094080401E-2</v>
      </c>
      <c r="M236" s="17"/>
      <c r="N236" s="17">
        <v>3.9327743561184203E-3</v>
      </c>
      <c r="O236" s="17">
        <v>1.5340126326580199E-2</v>
      </c>
      <c r="P236" s="17">
        <v>1.3440203066678201E-2</v>
      </c>
      <c r="Q236" s="17">
        <v>2.0834294821693199E-2</v>
      </c>
      <c r="R236" s="17">
        <v>8.8391754545264906E-3</v>
      </c>
      <c r="S236" s="17">
        <v>0</v>
      </c>
      <c r="T236" s="17">
        <v>2.23628121816133E-2</v>
      </c>
      <c r="U236" s="17">
        <v>0</v>
      </c>
      <c r="V236" s="17">
        <v>1.4119745866081401E-2</v>
      </c>
      <c r="W236" s="17">
        <v>7.4635408147193799E-3</v>
      </c>
      <c r="X236" s="17">
        <v>9.8148069893955504E-3</v>
      </c>
      <c r="Y236" s="17">
        <v>5.2636637398964702E-2</v>
      </c>
      <c r="Z236" s="17"/>
      <c r="AA236" s="17">
        <v>3.24731825231808E-3</v>
      </c>
      <c r="AB236" s="17">
        <v>1.44556490199988E-2</v>
      </c>
      <c r="AC236" s="17">
        <v>9.7180935224430599E-3</v>
      </c>
      <c r="AD236" s="17">
        <v>1.78034438099977E-2</v>
      </c>
      <c r="AE236" s="17">
        <v>0</v>
      </c>
      <c r="AF236" s="17"/>
      <c r="AG236" s="17">
        <v>2.23294549962097E-2</v>
      </c>
      <c r="AH236" s="17">
        <v>1.2856741987863501E-2</v>
      </c>
      <c r="AI236" s="17">
        <v>0</v>
      </c>
      <c r="AJ236" s="17">
        <v>5.6735331657030699E-3</v>
      </c>
      <c r="AK236" s="17">
        <v>0</v>
      </c>
    </row>
    <row r="237" spans="2:37" x14ac:dyDescent="0.2">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row>
    <row r="238" spans="2:37" x14ac:dyDescent="0.2">
      <c r="B238" s="6" t="s">
        <v>160</v>
      </c>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row>
    <row r="239" spans="2:37" x14ac:dyDescent="0.2">
      <c r="B239" s="21" t="s">
        <v>96</v>
      </c>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row>
    <row r="240" spans="2:37" x14ac:dyDescent="0.2">
      <c r="B240" t="s">
        <v>155</v>
      </c>
      <c r="C240" s="17">
        <v>0.24270690017482199</v>
      </c>
      <c r="D240" s="17">
        <v>0.24424348579892599</v>
      </c>
      <c r="E240" s="17">
        <v>0.24105309179589801</v>
      </c>
      <c r="F240" s="17"/>
      <c r="G240" s="17">
        <v>0.19694715063048901</v>
      </c>
      <c r="H240" s="17">
        <v>0.26623731806526302</v>
      </c>
      <c r="I240" s="17">
        <v>0.259504680866743</v>
      </c>
      <c r="J240" s="17">
        <v>0.29891893402137998</v>
      </c>
      <c r="K240" s="17">
        <v>0.26395617564136298</v>
      </c>
      <c r="L240" s="17">
        <v>0.182359645641503</v>
      </c>
      <c r="M240" s="17"/>
      <c r="N240" s="17">
        <v>0.164756702454121</v>
      </c>
      <c r="O240" s="17">
        <v>0.285743410489599</v>
      </c>
      <c r="P240" s="17">
        <v>0.27015012927757098</v>
      </c>
      <c r="Q240" s="17">
        <v>0.21577329283396501</v>
      </c>
      <c r="R240" s="17">
        <v>0.248573011338489</v>
      </c>
      <c r="S240" s="17">
        <v>0.26637572790040898</v>
      </c>
      <c r="T240" s="17">
        <v>0.27472280836535101</v>
      </c>
      <c r="U240" s="17">
        <v>0.21177692074969201</v>
      </c>
      <c r="V240" s="17">
        <v>0.267820524808075</v>
      </c>
      <c r="W240" s="17">
        <v>0.216957823397255</v>
      </c>
      <c r="X240" s="17">
        <v>0.25133555206446101</v>
      </c>
      <c r="Y240" s="17">
        <v>0.30844588962806802</v>
      </c>
      <c r="Z240" s="17"/>
      <c r="AA240" s="17">
        <v>0.245044744799404</v>
      </c>
      <c r="AB240" s="17">
        <v>0.241925941007122</v>
      </c>
      <c r="AC240" s="17">
        <v>0.20711949087728199</v>
      </c>
      <c r="AD240" s="17">
        <v>0.25985576087857798</v>
      </c>
      <c r="AE240" s="17">
        <v>0.195064144386149</v>
      </c>
      <c r="AF240" s="17"/>
      <c r="AG240" s="17">
        <v>0.25419721556220698</v>
      </c>
      <c r="AH240" s="17">
        <v>0.221331251325904</v>
      </c>
      <c r="AI240" s="17">
        <v>0.273732302172083</v>
      </c>
      <c r="AJ240" s="17">
        <v>0.27862621977548901</v>
      </c>
      <c r="AK240" s="17">
        <v>0.21006876807186101</v>
      </c>
    </row>
    <row r="241" spans="2:37" x14ac:dyDescent="0.2">
      <c r="B241" t="s">
        <v>156</v>
      </c>
      <c r="C241" s="17">
        <v>0.39729146293562101</v>
      </c>
      <c r="D241" s="17">
        <v>0.38658974834974402</v>
      </c>
      <c r="E241" s="17">
        <v>0.408809587909165</v>
      </c>
      <c r="F241" s="17"/>
      <c r="G241" s="17">
        <v>0.38775537513519298</v>
      </c>
      <c r="H241" s="17">
        <v>0.43456914105505001</v>
      </c>
      <c r="I241" s="17">
        <v>0.41213349593160797</v>
      </c>
      <c r="J241" s="17">
        <v>0.30807170940470802</v>
      </c>
      <c r="K241" s="17">
        <v>0.40288890405608002</v>
      </c>
      <c r="L241" s="17">
        <v>0.42297101088730599</v>
      </c>
      <c r="M241" s="17"/>
      <c r="N241" s="17">
        <v>0.51792529297275303</v>
      </c>
      <c r="O241" s="17">
        <v>0.38786701292120102</v>
      </c>
      <c r="P241" s="17">
        <v>0.298768742972708</v>
      </c>
      <c r="Q241" s="17">
        <v>0.381742775580166</v>
      </c>
      <c r="R241" s="17">
        <v>0.42412043089242302</v>
      </c>
      <c r="S241" s="17">
        <v>0.36309529648073402</v>
      </c>
      <c r="T241" s="17">
        <v>0.31110136204455002</v>
      </c>
      <c r="U241" s="17">
        <v>0.39890206874891598</v>
      </c>
      <c r="V241" s="17">
        <v>0.39603481588773498</v>
      </c>
      <c r="W241" s="17">
        <v>0.42742675527816598</v>
      </c>
      <c r="X241" s="17">
        <v>0.37054027858549599</v>
      </c>
      <c r="Y241" s="17">
        <v>0.35832792759821602</v>
      </c>
      <c r="Z241" s="17"/>
      <c r="AA241" s="17">
        <v>0.41436300961925199</v>
      </c>
      <c r="AB241" s="17">
        <v>0.42228244370484802</v>
      </c>
      <c r="AC241" s="17">
        <v>0.44526110679344699</v>
      </c>
      <c r="AD241" s="17">
        <v>0.39644248281311301</v>
      </c>
      <c r="AE241" s="17">
        <v>0.43998661655395699</v>
      </c>
      <c r="AF241" s="17"/>
      <c r="AG241" s="17">
        <v>0.40756511221299802</v>
      </c>
      <c r="AH241" s="17">
        <v>0.42302564336949</v>
      </c>
      <c r="AI241" s="17">
        <v>0.36322800517169401</v>
      </c>
      <c r="AJ241" s="17">
        <v>0.326111201304084</v>
      </c>
      <c r="AK241" s="17">
        <v>0.48010196748255501</v>
      </c>
    </row>
    <row r="242" spans="2:37" x14ac:dyDescent="0.2">
      <c r="B242" t="s">
        <v>157</v>
      </c>
      <c r="C242" s="17">
        <v>0.26588668688322797</v>
      </c>
      <c r="D242" s="17">
        <v>0.27793456927303101</v>
      </c>
      <c r="E242" s="17">
        <v>0.25291969790975799</v>
      </c>
      <c r="F242" s="17"/>
      <c r="G242" s="17">
        <v>0.259167558454511</v>
      </c>
      <c r="H242" s="17">
        <v>0.19800436618975101</v>
      </c>
      <c r="I242" s="17">
        <v>0.25584383606575201</v>
      </c>
      <c r="J242" s="17">
        <v>0.29884225689918298</v>
      </c>
      <c r="K242" s="17">
        <v>0.25329853330151397</v>
      </c>
      <c r="L242" s="17">
        <v>0.32689878035519099</v>
      </c>
      <c r="M242" s="17"/>
      <c r="N242" s="17">
        <v>0.21158917975559899</v>
      </c>
      <c r="O242" s="17">
        <v>0.238967838781908</v>
      </c>
      <c r="P242" s="17">
        <v>0.34478387592337201</v>
      </c>
      <c r="Q242" s="17">
        <v>0.30921398298097402</v>
      </c>
      <c r="R242" s="17">
        <v>0.24381426503944001</v>
      </c>
      <c r="S242" s="17">
        <v>0.297379007282911</v>
      </c>
      <c r="T242" s="17">
        <v>0.30385020058896201</v>
      </c>
      <c r="U242" s="17">
        <v>0.29531110804005001</v>
      </c>
      <c r="V242" s="17">
        <v>0.22998405819644199</v>
      </c>
      <c r="W242" s="17">
        <v>0.280005028580113</v>
      </c>
      <c r="X242" s="17">
        <v>0.28215114578519002</v>
      </c>
      <c r="Y242" s="17">
        <v>0.18105936075518</v>
      </c>
      <c r="Z242" s="17"/>
      <c r="AA242" s="17">
        <v>0.26628161657729499</v>
      </c>
      <c r="AB242" s="17">
        <v>0.23742763803664299</v>
      </c>
      <c r="AC242" s="17">
        <v>0.26713639187349703</v>
      </c>
      <c r="AD242" s="17">
        <v>0.24755360713558699</v>
      </c>
      <c r="AE242" s="17">
        <v>0.281652008920866</v>
      </c>
      <c r="AF242" s="17"/>
      <c r="AG242" s="17">
        <v>0.25827295575937598</v>
      </c>
      <c r="AH242" s="17">
        <v>0.25378370595761102</v>
      </c>
      <c r="AI242" s="17">
        <v>0.31096316082405101</v>
      </c>
      <c r="AJ242" s="17">
        <v>0.30745954768494299</v>
      </c>
      <c r="AK242" s="17">
        <v>0.24980953768948799</v>
      </c>
    </row>
    <row r="243" spans="2:37" x14ac:dyDescent="0.2">
      <c r="B243" t="s">
        <v>158</v>
      </c>
      <c r="C243" s="17">
        <v>5.3095723107689598E-2</v>
      </c>
      <c r="D243" s="17">
        <v>5.6528514345647998E-2</v>
      </c>
      <c r="E243" s="17">
        <v>4.9401051738013499E-2</v>
      </c>
      <c r="F243" s="17"/>
      <c r="G243" s="17">
        <v>0.112192845703863</v>
      </c>
      <c r="H243" s="17">
        <v>6.6656528814714094E-2</v>
      </c>
      <c r="I243" s="17">
        <v>2.9603511447770701E-2</v>
      </c>
      <c r="J243" s="17">
        <v>2.0302090114685499E-2</v>
      </c>
      <c r="K243" s="17">
        <v>5.28419605469473E-2</v>
      </c>
      <c r="L243" s="17">
        <v>4.14181955765573E-2</v>
      </c>
      <c r="M243" s="17"/>
      <c r="N243" s="17">
        <v>7.8775312726440699E-2</v>
      </c>
      <c r="O243" s="17">
        <v>5.3803970420553203E-2</v>
      </c>
      <c r="P243" s="17">
        <v>5.4766586091594703E-2</v>
      </c>
      <c r="Q243" s="17">
        <v>3.5059180327445399E-2</v>
      </c>
      <c r="R243" s="17">
        <v>1.7081736223704801E-2</v>
      </c>
      <c r="S243" s="17">
        <v>3.8541707870323703E-2</v>
      </c>
      <c r="T243" s="17">
        <v>5.1702440134426403E-2</v>
      </c>
      <c r="U243" s="17">
        <v>5.5378133192130301E-2</v>
      </c>
      <c r="V243" s="17">
        <v>7.6693052818496796E-2</v>
      </c>
      <c r="W243" s="17">
        <v>4.0107805281625303E-2</v>
      </c>
      <c r="X243" s="17">
        <v>5.0340707965170498E-2</v>
      </c>
      <c r="Y243" s="17">
        <v>6.2119288520427897E-2</v>
      </c>
      <c r="Z243" s="17"/>
      <c r="AA243" s="17">
        <v>4.43993340782518E-2</v>
      </c>
      <c r="AB243" s="17">
        <v>7.1845591403388906E-2</v>
      </c>
      <c r="AC243" s="17">
        <v>4.7834178062910203E-2</v>
      </c>
      <c r="AD243" s="17">
        <v>6.0780162298814701E-2</v>
      </c>
      <c r="AE243" s="17">
        <v>2.9785396057636401E-2</v>
      </c>
      <c r="AF243" s="17"/>
      <c r="AG243" s="17">
        <v>4.5430354559344702E-2</v>
      </c>
      <c r="AH243" s="17">
        <v>6.6732649872231597E-2</v>
      </c>
      <c r="AI243" s="17">
        <v>2.6492445937316301E-2</v>
      </c>
      <c r="AJ243" s="17">
        <v>6.2753606263564896E-2</v>
      </c>
      <c r="AK243" s="17">
        <v>1.0362153637487E-2</v>
      </c>
    </row>
    <row r="244" spans="2:37" x14ac:dyDescent="0.2">
      <c r="B244" t="s">
        <v>159</v>
      </c>
      <c r="C244" s="17">
        <v>1.61874631088188E-2</v>
      </c>
      <c r="D244" s="17">
        <v>1.4313516061410399E-2</v>
      </c>
      <c r="E244" s="17">
        <v>1.8204369475798201E-2</v>
      </c>
      <c r="F244" s="17"/>
      <c r="G244" s="17">
        <v>2.87338732217279E-2</v>
      </c>
      <c r="H244" s="17">
        <v>1.83484398327638E-2</v>
      </c>
      <c r="I244" s="17">
        <v>1.5809027295929201E-2</v>
      </c>
      <c r="J244" s="17">
        <v>1.7768944368928698E-2</v>
      </c>
      <c r="K244" s="17">
        <v>0</v>
      </c>
      <c r="L244" s="17">
        <v>1.40371416244373E-2</v>
      </c>
      <c r="M244" s="17"/>
      <c r="N244" s="17">
        <v>1.2377479719434601E-2</v>
      </c>
      <c r="O244" s="17">
        <v>1.44372120606706E-2</v>
      </c>
      <c r="P244" s="17">
        <v>0</v>
      </c>
      <c r="Q244" s="17">
        <v>3.3922388014037998E-2</v>
      </c>
      <c r="R244" s="17">
        <v>4.1409730571129101E-2</v>
      </c>
      <c r="S244" s="17">
        <v>2.02240523229953E-2</v>
      </c>
      <c r="T244" s="17">
        <v>1.6253280885047999E-2</v>
      </c>
      <c r="U244" s="17">
        <v>1.2107424487046299E-2</v>
      </c>
      <c r="V244" s="17">
        <v>8.4594070257038301E-3</v>
      </c>
      <c r="W244" s="17">
        <v>1.5966181953900701E-2</v>
      </c>
      <c r="X244" s="17">
        <v>0</v>
      </c>
      <c r="Y244" s="17">
        <v>2.42980133851061E-2</v>
      </c>
      <c r="Z244" s="17"/>
      <c r="AA244" s="17">
        <v>1.03470063212314E-2</v>
      </c>
      <c r="AB244" s="17">
        <v>3.1593862062667699E-3</v>
      </c>
      <c r="AC244" s="17">
        <v>1.79901211509432E-2</v>
      </c>
      <c r="AD244" s="17">
        <v>1.9972129046326399E-2</v>
      </c>
      <c r="AE244" s="17">
        <v>2.4723949709068702E-2</v>
      </c>
      <c r="AF244" s="17"/>
      <c r="AG244" s="17">
        <v>1.7685294951047099E-2</v>
      </c>
      <c r="AH244" s="17">
        <v>9.8445729162170408E-3</v>
      </c>
      <c r="AI244" s="17">
        <v>6.4717906888997799E-3</v>
      </c>
      <c r="AJ244" s="17">
        <v>5.5532184913080398E-3</v>
      </c>
      <c r="AK244" s="17">
        <v>1.78752273740145E-2</v>
      </c>
    </row>
    <row r="245" spans="2:37" x14ac:dyDescent="0.2">
      <c r="B245" t="s">
        <v>153</v>
      </c>
      <c r="C245" s="17">
        <v>2.48317637898204E-2</v>
      </c>
      <c r="D245" s="17">
        <v>2.0390166171242601E-2</v>
      </c>
      <c r="E245" s="17">
        <v>2.9612201171366901E-2</v>
      </c>
      <c r="F245" s="17"/>
      <c r="G245" s="17">
        <v>1.52031968542159E-2</v>
      </c>
      <c r="H245" s="17">
        <v>1.6184206042458502E-2</v>
      </c>
      <c r="I245" s="17">
        <v>2.71054483921973E-2</v>
      </c>
      <c r="J245" s="17">
        <v>5.6096065191114701E-2</v>
      </c>
      <c r="K245" s="17">
        <v>2.7014426454095599E-2</v>
      </c>
      <c r="L245" s="17">
        <v>1.2315225915007701E-2</v>
      </c>
      <c r="M245" s="17"/>
      <c r="N245" s="17">
        <v>1.45760323716522E-2</v>
      </c>
      <c r="O245" s="17">
        <v>1.91805553260685E-2</v>
      </c>
      <c r="P245" s="17">
        <v>3.15306657347535E-2</v>
      </c>
      <c r="Q245" s="17">
        <v>2.4288380263411999E-2</v>
      </c>
      <c r="R245" s="17">
        <v>2.5000825934813498E-2</v>
      </c>
      <c r="S245" s="17">
        <v>1.4384208142628399E-2</v>
      </c>
      <c r="T245" s="17">
        <v>4.2369907981664102E-2</v>
      </c>
      <c r="U245" s="17">
        <v>2.65243447821653E-2</v>
      </c>
      <c r="V245" s="17">
        <v>2.10081412635463E-2</v>
      </c>
      <c r="W245" s="17">
        <v>1.9536405508938998E-2</v>
      </c>
      <c r="X245" s="17">
        <v>4.5632315599682803E-2</v>
      </c>
      <c r="Y245" s="17">
        <v>6.5749520113001794E-2</v>
      </c>
      <c r="Z245" s="17"/>
      <c r="AA245" s="17">
        <v>1.9564288604565001E-2</v>
      </c>
      <c r="AB245" s="17">
        <v>2.3358999641730899E-2</v>
      </c>
      <c r="AC245" s="17">
        <v>1.46587112419216E-2</v>
      </c>
      <c r="AD245" s="17">
        <v>1.5395857827579899E-2</v>
      </c>
      <c r="AE245" s="17">
        <v>2.87878843723233E-2</v>
      </c>
      <c r="AF245" s="17"/>
      <c r="AG245" s="17">
        <v>1.68490669550268E-2</v>
      </c>
      <c r="AH245" s="17">
        <v>2.5282176558546698E-2</v>
      </c>
      <c r="AI245" s="17">
        <v>1.91122952059554E-2</v>
      </c>
      <c r="AJ245" s="17">
        <v>1.94962064806108E-2</v>
      </c>
      <c r="AK245" s="17">
        <v>3.1782345744593501E-2</v>
      </c>
    </row>
    <row r="246" spans="2:37" x14ac:dyDescent="0.2">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row>
    <row r="247" spans="2:37" x14ac:dyDescent="0.2">
      <c r="B247" s="6" t="s">
        <v>167</v>
      </c>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row>
    <row r="248" spans="2:37" x14ac:dyDescent="0.2">
      <c r="B248" s="21" t="s">
        <v>60</v>
      </c>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row>
    <row r="249" spans="2:37" x14ac:dyDescent="0.2">
      <c r="B249" t="s">
        <v>162</v>
      </c>
      <c r="C249" s="17">
        <v>6.1351439129201601E-2</v>
      </c>
      <c r="D249" s="17">
        <v>7.3868716022484598E-2</v>
      </c>
      <c r="E249" s="17">
        <v>4.9131572029561699E-2</v>
      </c>
      <c r="F249" s="17"/>
      <c r="G249" s="17">
        <v>0.110231590386562</v>
      </c>
      <c r="H249" s="17">
        <v>0.124250976997747</v>
      </c>
      <c r="I249" s="17">
        <v>7.8294404533199094E-2</v>
      </c>
      <c r="J249" s="17">
        <v>4.6181785475943898E-2</v>
      </c>
      <c r="K249" s="17">
        <v>1.7599508621815699E-2</v>
      </c>
      <c r="L249" s="17">
        <v>5.9568328497606703E-3</v>
      </c>
      <c r="M249" s="17"/>
      <c r="N249" s="17">
        <v>0.115752497266222</v>
      </c>
      <c r="O249" s="17">
        <v>4.1571479399149798E-2</v>
      </c>
      <c r="P249" s="17">
        <v>3.0510992903728801E-2</v>
      </c>
      <c r="Q249" s="17">
        <v>4.1438566490209397E-2</v>
      </c>
      <c r="R249" s="17">
        <v>7.4086527508882102E-2</v>
      </c>
      <c r="S249" s="17">
        <v>7.9182209110689197E-2</v>
      </c>
      <c r="T249" s="17">
        <v>4.5459163993099398E-2</v>
      </c>
      <c r="U249" s="17">
        <v>2.56918003003626E-2</v>
      </c>
      <c r="V249" s="17">
        <v>8.0897732918989995E-2</v>
      </c>
      <c r="W249" s="17">
        <v>3.9440978538151303E-2</v>
      </c>
      <c r="X249" s="17">
        <v>5.8212776166141803E-2</v>
      </c>
      <c r="Y249" s="17">
        <v>4.0554928159073099E-2</v>
      </c>
      <c r="Z249" s="17"/>
      <c r="AA249" s="17">
        <v>5.0102214376987197E-2</v>
      </c>
      <c r="AB249" s="17">
        <v>9.8827250446316406E-2</v>
      </c>
      <c r="AC249" s="17">
        <v>2.7317579007642499E-2</v>
      </c>
      <c r="AD249" s="17">
        <v>6.3067179076000901E-2</v>
      </c>
      <c r="AE249" s="17">
        <v>7.3194650003034906E-2</v>
      </c>
      <c r="AF249" s="17"/>
      <c r="AG249" s="17">
        <v>4.1766208091518903E-2</v>
      </c>
      <c r="AH249" s="17">
        <v>6.8517493595800394E-2</v>
      </c>
      <c r="AI249" s="17">
        <v>2.49877285234885E-2</v>
      </c>
      <c r="AJ249" s="17">
        <v>8.6184753283020901E-2</v>
      </c>
      <c r="AK249" s="17">
        <v>8.3097311462088E-2</v>
      </c>
    </row>
    <row r="250" spans="2:37" x14ac:dyDescent="0.2">
      <c r="B250" t="s">
        <v>163</v>
      </c>
      <c r="C250" s="17">
        <v>0.14044583889679799</v>
      </c>
      <c r="D250" s="17">
        <v>0.16333795906852699</v>
      </c>
      <c r="E250" s="17">
        <v>0.118097634210391</v>
      </c>
      <c r="F250" s="17"/>
      <c r="G250" s="17">
        <v>0.20086094663645199</v>
      </c>
      <c r="H250" s="17">
        <v>0.27966240196359599</v>
      </c>
      <c r="I250" s="17">
        <v>0.181136514187101</v>
      </c>
      <c r="J250" s="17">
        <v>9.1279621590523802E-2</v>
      </c>
      <c r="K250" s="17">
        <v>7.8501111245847494E-2</v>
      </c>
      <c r="L250" s="17">
        <v>3.6071758386921997E-2</v>
      </c>
      <c r="M250" s="17"/>
      <c r="N250" s="17">
        <v>0.21928424495655399</v>
      </c>
      <c r="O250" s="17">
        <v>0.14446334620168</v>
      </c>
      <c r="P250" s="17">
        <v>0.11676168233214899</v>
      </c>
      <c r="Q250" s="17">
        <v>0.10278077664658999</v>
      </c>
      <c r="R250" s="17">
        <v>0.131854034208921</v>
      </c>
      <c r="S250" s="17">
        <v>0.16214776008999801</v>
      </c>
      <c r="T250" s="17">
        <v>9.8412609125510003E-2</v>
      </c>
      <c r="U250" s="17">
        <v>0.19125402730701899</v>
      </c>
      <c r="V250" s="17">
        <v>0.166810256065692</v>
      </c>
      <c r="W250" s="17">
        <v>8.0701837279808605E-2</v>
      </c>
      <c r="X250" s="17">
        <v>0.110722150906686</v>
      </c>
      <c r="Y250" s="17">
        <v>6.1749773365553498E-2</v>
      </c>
      <c r="Z250" s="17"/>
      <c r="AA250" s="17">
        <v>0.17588212988511301</v>
      </c>
      <c r="AB250" s="17">
        <v>0.23082877951663699</v>
      </c>
      <c r="AC250" s="17">
        <v>0.126666849529527</v>
      </c>
      <c r="AD250" s="17">
        <v>0.10995187929561701</v>
      </c>
      <c r="AE250" s="17">
        <v>0.136756848452356</v>
      </c>
      <c r="AF250" s="17"/>
      <c r="AG250" s="17">
        <v>0.14622529723907601</v>
      </c>
      <c r="AH250" s="17">
        <v>0.18233081771141799</v>
      </c>
      <c r="AI250" s="17">
        <v>0.120934095275394</v>
      </c>
      <c r="AJ250" s="17">
        <v>0.12577791829270801</v>
      </c>
      <c r="AK250" s="17">
        <v>0.18952377200165901</v>
      </c>
    </row>
    <row r="251" spans="2:37" x14ac:dyDescent="0.2">
      <c r="B251" t="s">
        <v>164</v>
      </c>
      <c r="C251" s="17">
        <v>0.27879195128466699</v>
      </c>
      <c r="D251" s="17">
        <v>0.29009872522619901</v>
      </c>
      <c r="E251" s="17">
        <v>0.267753825654857</v>
      </c>
      <c r="F251" s="17"/>
      <c r="G251" s="17">
        <v>0.32180799891179901</v>
      </c>
      <c r="H251" s="17">
        <v>0.26855623318510302</v>
      </c>
      <c r="I251" s="17">
        <v>0.32564604887825999</v>
      </c>
      <c r="J251" s="17">
        <v>0.26421582299768598</v>
      </c>
      <c r="K251" s="17">
        <v>0.283998695980128</v>
      </c>
      <c r="L251" s="17">
        <v>0.22900075410534701</v>
      </c>
      <c r="M251" s="17"/>
      <c r="N251" s="17">
        <v>0.29222483759317402</v>
      </c>
      <c r="O251" s="17">
        <v>0.29730148465710698</v>
      </c>
      <c r="P251" s="17">
        <v>0.25747517391193397</v>
      </c>
      <c r="Q251" s="17">
        <v>0.27222400106854899</v>
      </c>
      <c r="R251" s="17">
        <v>0.28999204947526003</v>
      </c>
      <c r="S251" s="17">
        <v>0.29168023712649699</v>
      </c>
      <c r="T251" s="17">
        <v>0.23038743560915001</v>
      </c>
      <c r="U251" s="17">
        <v>0.35163494897594599</v>
      </c>
      <c r="V251" s="17">
        <v>0.246463630052845</v>
      </c>
      <c r="W251" s="17">
        <v>0.30495194287202798</v>
      </c>
      <c r="X251" s="17">
        <v>0.23022533589945099</v>
      </c>
      <c r="Y251" s="17">
        <v>0.30026427283684498</v>
      </c>
      <c r="Z251" s="17"/>
      <c r="AA251" s="17">
        <v>0.26345192961658498</v>
      </c>
      <c r="AB251" s="17">
        <v>0.27090079641443399</v>
      </c>
      <c r="AC251" s="17">
        <v>0.28111821916493202</v>
      </c>
      <c r="AD251" s="17">
        <v>0.31591837004558798</v>
      </c>
      <c r="AE251" s="17">
        <v>0.320615199177328</v>
      </c>
      <c r="AF251" s="17"/>
      <c r="AG251" s="17">
        <v>0.25489640304774103</v>
      </c>
      <c r="AH251" s="17">
        <v>0.30954849047014799</v>
      </c>
      <c r="AI251" s="17">
        <v>0.280747565832075</v>
      </c>
      <c r="AJ251" s="17">
        <v>0.27650628174516101</v>
      </c>
      <c r="AK251" s="17">
        <v>0.30813953886698398</v>
      </c>
    </row>
    <row r="252" spans="2:37" x14ac:dyDescent="0.2">
      <c r="B252" t="s">
        <v>165</v>
      </c>
      <c r="C252" s="17">
        <v>0.18155946120039701</v>
      </c>
      <c r="D252" s="17">
        <v>0.18019805671858599</v>
      </c>
      <c r="E252" s="17">
        <v>0.18288851878843601</v>
      </c>
      <c r="F252" s="17"/>
      <c r="G252" s="17">
        <v>0.16256864588873299</v>
      </c>
      <c r="H252" s="17">
        <v>0.16076313856522101</v>
      </c>
      <c r="I252" s="17">
        <v>0.15093477287179199</v>
      </c>
      <c r="J252" s="17">
        <v>0.220337175525888</v>
      </c>
      <c r="K252" s="17">
        <v>0.176921805727774</v>
      </c>
      <c r="L252" s="17">
        <v>0.207475605333312</v>
      </c>
      <c r="M252" s="17"/>
      <c r="N252" s="17">
        <v>0.15784311964561101</v>
      </c>
      <c r="O252" s="17">
        <v>0.17427171414921699</v>
      </c>
      <c r="P252" s="17">
        <v>0.19126135268984401</v>
      </c>
      <c r="Q252" s="17">
        <v>0.17186669859151599</v>
      </c>
      <c r="R252" s="17">
        <v>0.147752805321511</v>
      </c>
      <c r="S252" s="17">
        <v>0.18472857710357499</v>
      </c>
      <c r="T252" s="17">
        <v>0.20218280260594301</v>
      </c>
      <c r="U252" s="17">
        <v>0.108124788785582</v>
      </c>
      <c r="V252" s="17">
        <v>0.21099727730450299</v>
      </c>
      <c r="W252" s="17">
        <v>0.18329477225520599</v>
      </c>
      <c r="X252" s="17">
        <v>0.25812762949490903</v>
      </c>
      <c r="Y252" s="17">
        <v>0.198519400872467</v>
      </c>
      <c r="Z252" s="17"/>
      <c r="AA252" s="17">
        <v>0.18819841229776099</v>
      </c>
      <c r="AB252" s="17">
        <v>0.17395008185792499</v>
      </c>
      <c r="AC252" s="17">
        <v>0.17985638411381499</v>
      </c>
      <c r="AD252" s="17">
        <v>0.207108184476961</v>
      </c>
      <c r="AE252" s="17">
        <v>0.19928342936277399</v>
      </c>
      <c r="AF252" s="17"/>
      <c r="AG252" s="17">
        <v>0.19398598849123899</v>
      </c>
      <c r="AH252" s="17">
        <v>0.168211912443051</v>
      </c>
      <c r="AI252" s="17">
        <v>0.21675247593463001</v>
      </c>
      <c r="AJ252" s="17">
        <v>0.19883413868347699</v>
      </c>
      <c r="AK252" s="17">
        <v>0.16467612360381301</v>
      </c>
    </row>
    <row r="253" spans="2:37" x14ac:dyDescent="0.2">
      <c r="B253" t="s">
        <v>116</v>
      </c>
      <c r="C253" s="17">
        <v>0.147294736966602</v>
      </c>
      <c r="D253" s="17">
        <v>0.143531867085846</v>
      </c>
      <c r="E253" s="17">
        <v>0.150968201271027</v>
      </c>
      <c r="F253" s="17"/>
      <c r="G253" s="17">
        <v>0.103698156086398</v>
      </c>
      <c r="H253" s="17">
        <v>6.9165146645059503E-2</v>
      </c>
      <c r="I253" s="17">
        <v>0.12128830617903</v>
      </c>
      <c r="J253" s="17">
        <v>0.18085795310807701</v>
      </c>
      <c r="K253" s="17">
        <v>0.17482762353839701</v>
      </c>
      <c r="L253" s="17">
        <v>0.21485220985744</v>
      </c>
      <c r="M253" s="17"/>
      <c r="N253" s="17">
        <v>8.3259026602627795E-2</v>
      </c>
      <c r="O253" s="17">
        <v>0.117537696555083</v>
      </c>
      <c r="P253" s="17">
        <v>0.164581928618626</v>
      </c>
      <c r="Q253" s="17">
        <v>0.17928107245959299</v>
      </c>
      <c r="R253" s="17">
        <v>0.17311350126667099</v>
      </c>
      <c r="S253" s="17">
        <v>0.14432586514056001</v>
      </c>
      <c r="T253" s="17">
        <v>0.14819486942958601</v>
      </c>
      <c r="U253" s="17">
        <v>0.161006371733041</v>
      </c>
      <c r="V253" s="17">
        <v>0.16026161923485799</v>
      </c>
      <c r="W253" s="17">
        <v>0.15110854060925899</v>
      </c>
      <c r="X253" s="17">
        <v>0.20773283356050301</v>
      </c>
      <c r="Y253" s="17">
        <v>0.202628076988492</v>
      </c>
      <c r="Z253" s="17"/>
      <c r="AA253" s="17">
        <v>0.16082644897937301</v>
      </c>
      <c r="AB253" s="17">
        <v>0.111698995318948</v>
      </c>
      <c r="AC253" s="17">
        <v>0.192999708124166</v>
      </c>
      <c r="AD253" s="17">
        <v>0.124147361393825</v>
      </c>
      <c r="AE253" s="17">
        <v>8.4619741039522398E-2</v>
      </c>
      <c r="AF253" s="17"/>
      <c r="AG253" s="17">
        <v>0.162400349881381</v>
      </c>
      <c r="AH253" s="17">
        <v>0.14008626790496401</v>
      </c>
      <c r="AI253" s="17">
        <v>0.157686682628393</v>
      </c>
      <c r="AJ253" s="17">
        <v>0.12811688229349399</v>
      </c>
      <c r="AK253" s="17">
        <v>0.100914144714219</v>
      </c>
    </row>
    <row r="254" spans="2:37" x14ac:dyDescent="0.2">
      <c r="B254" t="s">
        <v>153</v>
      </c>
      <c r="C254" s="17">
        <v>0.19055657252233299</v>
      </c>
      <c r="D254" s="17">
        <v>0.14896467587835899</v>
      </c>
      <c r="E254" s="17">
        <v>0.23116024804572799</v>
      </c>
      <c r="F254" s="17"/>
      <c r="G254" s="17">
        <v>0.10083266209005699</v>
      </c>
      <c r="H254" s="17">
        <v>9.7602102643272501E-2</v>
      </c>
      <c r="I254" s="17">
        <v>0.142699953350617</v>
      </c>
      <c r="J254" s="17">
        <v>0.19712764130188301</v>
      </c>
      <c r="K254" s="17">
        <v>0.26815125488603597</v>
      </c>
      <c r="L254" s="17">
        <v>0.30664283946722198</v>
      </c>
      <c r="M254" s="17"/>
      <c r="N254" s="17">
        <v>0.13163627393581101</v>
      </c>
      <c r="O254" s="17">
        <v>0.224854279037764</v>
      </c>
      <c r="P254" s="17">
        <v>0.23940886954371901</v>
      </c>
      <c r="Q254" s="17">
        <v>0.23240888474354399</v>
      </c>
      <c r="R254" s="17">
        <v>0.183201082218756</v>
      </c>
      <c r="S254" s="17">
        <v>0.13793535142868199</v>
      </c>
      <c r="T254" s="17">
        <v>0.27536311923671097</v>
      </c>
      <c r="U254" s="17">
        <v>0.16228806289805001</v>
      </c>
      <c r="V254" s="17">
        <v>0.13456948442311001</v>
      </c>
      <c r="W254" s="17">
        <v>0.24050192844554699</v>
      </c>
      <c r="X254" s="17">
        <v>0.13497927397230999</v>
      </c>
      <c r="Y254" s="17">
        <v>0.19628354777757001</v>
      </c>
      <c r="Z254" s="17"/>
      <c r="AA254" s="17">
        <v>0.16153886484418101</v>
      </c>
      <c r="AB254" s="17">
        <v>0.113794096445739</v>
      </c>
      <c r="AC254" s="17">
        <v>0.19204126005991701</v>
      </c>
      <c r="AD254" s="17">
        <v>0.17980702571200899</v>
      </c>
      <c r="AE254" s="17">
        <v>0.18553013196498599</v>
      </c>
      <c r="AF254" s="17"/>
      <c r="AG254" s="17">
        <v>0.20072575324904501</v>
      </c>
      <c r="AH254" s="17">
        <v>0.13130501787462001</v>
      </c>
      <c r="AI254" s="17">
        <v>0.19889145180602</v>
      </c>
      <c r="AJ254" s="17">
        <v>0.184580025702138</v>
      </c>
      <c r="AK254" s="17">
        <v>0.15364910935123599</v>
      </c>
    </row>
    <row r="255" spans="2:37" x14ac:dyDescent="0.2">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row>
    <row r="256" spans="2:37" x14ac:dyDescent="0.2">
      <c r="B256" s="6" t="s">
        <v>168</v>
      </c>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row>
    <row r="257" spans="2:37" x14ac:dyDescent="0.2">
      <c r="B257" s="21" t="s">
        <v>60</v>
      </c>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row>
    <row r="258" spans="2:37" x14ac:dyDescent="0.2">
      <c r="B258" t="s">
        <v>162</v>
      </c>
      <c r="C258" s="17">
        <v>0.15579088172941</v>
      </c>
      <c r="D258" s="17">
        <v>0.16486024741059099</v>
      </c>
      <c r="E258" s="17">
        <v>0.14693700366576001</v>
      </c>
      <c r="F258" s="17"/>
      <c r="G258" s="17">
        <v>0.27257301364249997</v>
      </c>
      <c r="H258" s="17">
        <v>0.312991622576622</v>
      </c>
      <c r="I258" s="17">
        <v>0.168584841570731</v>
      </c>
      <c r="J258" s="17">
        <v>0.132589033539949</v>
      </c>
      <c r="K258" s="17">
        <v>4.2752507694330998E-2</v>
      </c>
      <c r="L258" s="17">
        <v>3.5412473975811501E-2</v>
      </c>
      <c r="M258" s="17"/>
      <c r="N258" s="17">
        <v>0.26503547700972602</v>
      </c>
      <c r="O258" s="17">
        <v>0.13464268005337199</v>
      </c>
      <c r="P258" s="17">
        <v>0.17983585910099401</v>
      </c>
      <c r="Q258" s="17">
        <v>0.11563639183428701</v>
      </c>
      <c r="R258" s="17">
        <v>0.14732409579245301</v>
      </c>
      <c r="S258" s="17">
        <v>0.187298988700867</v>
      </c>
      <c r="T258" s="17">
        <v>0.112229419692082</v>
      </c>
      <c r="U258" s="17">
        <v>0.130719878878196</v>
      </c>
      <c r="V258" s="17">
        <v>0.17960291813483001</v>
      </c>
      <c r="W258" s="17">
        <v>0.10748383246919301</v>
      </c>
      <c r="X258" s="17">
        <v>8.6748521621065902E-2</v>
      </c>
      <c r="Y258" s="17">
        <v>4.0220824893645202E-2</v>
      </c>
      <c r="Z258" s="17"/>
      <c r="AA258" s="17">
        <v>0.15201662225464199</v>
      </c>
      <c r="AB258" s="17">
        <v>0.22962119764844499</v>
      </c>
      <c r="AC258" s="17">
        <v>0.120477445545859</v>
      </c>
      <c r="AD258" s="17">
        <v>0.14276380381925999</v>
      </c>
      <c r="AE258" s="17">
        <v>0.160273414678443</v>
      </c>
      <c r="AF258" s="17"/>
      <c r="AG258" s="17">
        <v>0.126811384868462</v>
      </c>
      <c r="AH258" s="17">
        <v>0.17954167780893701</v>
      </c>
      <c r="AI258" s="17">
        <v>0.10635788984146401</v>
      </c>
      <c r="AJ258" s="17">
        <v>0.18508592276467201</v>
      </c>
      <c r="AK258" s="17">
        <v>0.16228643559675901</v>
      </c>
    </row>
    <row r="259" spans="2:37" x14ac:dyDescent="0.2">
      <c r="B259" t="s">
        <v>163</v>
      </c>
      <c r="C259" s="17">
        <v>0.25553795416319403</v>
      </c>
      <c r="D259" s="17">
        <v>0.25500776061039299</v>
      </c>
      <c r="E259" s="17">
        <v>0.25605555034705701</v>
      </c>
      <c r="F259" s="17"/>
      <c r="G259" s="17">
        <v>0.36733300222121401</v>
      </c>
      <c r="H259" s="17">
        <v>0.376709915182735</v>
      </c>
      <c r="I259" s="17">
        <v>0.333243613278636</v>
      </c>
      <c r="J259" s="17">
        <v>0.22121908825553999</v>
      </c>
      <c r="K259" s="17">
        <v>0.19931022816595501</v>
      </c>
      <c r="L259" s="17">
        <v>8.5968987648409795E-2</v>
      </c>
      <c r="M259" s="17"/>
      <c r="N259" s="17">
        <v>0.34352374233598199</v>
      </c>
      <c r="O259" s="17">
        <v>0.21557260165348299</v>
      </c>
      <c r="P259" s="17">
        <v>0.25216218986898797</v>
      </c>
      <c r="Q259" s="17">
        <v>0.20366926751849601</v>
      </c>
      <c r="R259" s="17">
        <v>0.26879099720677102</v>
      </c>
      <c r="S259" s="17">
        <v>0.295547087235212</v>
      </c>
      <c r="T259" s="17">
        <v>0.22264146504823801</v>
      </c>
      <c r="U259" s="17">
        <v>0.3073638685708</v>
      </c>
      <c r="V259" s="17">
        <v>0.231395893320226</v>
      </c>
      <c r="W259" s="17">
        <v>0.22981566108294199</v>
      </c>
      <c r="X259" s="17">
        <v>0.19615698758035399</v>
      </c>
      <c r="Y259" s="17">
        <v>0.31501992273604001</v>
      </c>
      <c r="Z259" s="17"/>
      <c r="AA259" s="17">
        <v>0.25774410888537402</v>
      </c>
      <c r="AB259" s="17">
        <v>0.34012824976881001</v>
      </c>
      <c r="AC259" s="17">
        <v>0.202573129108336</v>
      </c>
      <c r="AD259" s="17">
        <v>0.22679357878137699</v>
      </c>
      <c r="AE259" s="17">
        <v>0.37059898288557902</v>
      </c>
      <c r="AF259" s="17"/>
      <c r="AG259" s="17">
        <v>0.22052947995459199</v>
      </c>
      <c r="AH259" s="17">
        <v>0.30850259188420598</v>
      </c>
      <c r="AI259" s="17">
        <v>0.20205711213807501</v>
      </c>
      <c r="AJ259" s="17">
        <v>0.22414904446936801</v>
      </c>
      <c r="AK259" s="17">
        <v>0.32804803857749898</v>
      </c>
    </row>
    <row r="260" spans="2:37" x14ac:dyDescent="0.2">
      <c r="B260" t="s">
        <v>164</v>
      </c>
      <c r="C260" s="17">
        <v>0.26930943348835501</v>
      </c>
      <c r="D260" s="17">
        <v>0.27187994884723499</v>
      </c>
      <c r="E260" s="17">
        <v>0.26679999342955601</v>
      </c>
      <c r="F260" s="17"/>
      <c r="G260" s="17">
        <v>0.268294686497073</v>
      </c>
      <c r="H260" s="17">
        <v>0.19909437434652</v>
      </c>
      <c r="I260" s="17">
        <v>0.29319668463083098</v>
      </c>
      <c r="J260" s="17">
        <v>0.31946043708931099</v>
      </c>
      <c r="K260" s="17">
        <v>0.30253005013523598</v>
      </c>
      <c r="L260" s="17">
        <v>0.244620105056363</v>
      </c>
      <c r="M260" s="17"/>
      <c r="N260" s="17">
        <v>0.23402712351740201</v>
      </c>
      <c r="O260" s="17">
        <v>0.30678641416164898</v>
      </c>
      <c r="P260" s="17">
        <v>0.25588872847685401</v>
      </c>
      <c r="Q260" s="17">
        <v>0.23661883400009101</v>
      </c>
      <c r="R260" s="17">
        <v>0.297074143678698</v>
      </c>
      <c r="S260" s="17">
        <v>0.22363481490349801</v>
      </c>
      <c r="T260" s="17">
        <v>0.27326148770536102</v>
      </c>
      <c r="U260" s="17">
        <v>0.28861282987623599</v>
      </c>
      <c r="V260" s="17">
        <v>0.291491439679467</v>
      </c>
      <c r="W260" s="17">
        <v>0.26742155858083999</v>
      </c>
      <c r="X260" s="17">
        <v>0.27818085160939499</v>
      </c>
      <c r="Y260" s="17">
        <v>0.350633923351856</v>
      </c>
      <c r="Z260" s="17"/>
      <c r="AA260" s="17">
        <v>0.24683443732327501</v>
      </c>
      <c r="AB260" s="17">
        <v>0.22488392296547499</v>
      </c>
      <c r="AC260" s="17">
        <v>0.33502682137151002</v>
      </c>
      <c r="AD260" s="17">
        <v>0.29527727412975602</v>
      </c>
      <c r="AE260" s="17">
        <v>0.30301224629263002</v>
      </c>
      <c r="AF260" s="17"/>
      <c r="AG260" s="17">
        <v>0.24671371356763</v>
      </c>
      <c r="AH260" s="17">
        <v>0.25216637209748</v>
      </c>
      <c r="AI260" s="17">
        <v>0.310388990538493</v>
      </c>
      <c r="AJ260" s="17">
        <v>0.30716586316743799</v>
      </c>
      <c r="AK260" s="17">
        <v>0.27748499461906301</v>
      </c>
    </row>
    <row r="261" spans="2:37" x14ac:dyDescent="0.2">
      <c r="B261" t="s">
        <v>165</v>
      </c>
      <c r="C261" s="17">
        <v>7.1701227106220095E-2</v>
      </c>
      <c r="D261" s="17">
        <v>7.3351473334289194E-2</v>
      </c>
      <c r="E261" s="17">
        <v>7.0090190635539798E-2</v>
      </c>
      <c r="F261" s="17"/>
      <c r="G261" s="17">
        <v>4.8279912987506099E-2</v>
      </c>
      <c r="H261" s="17">
        <v>4.6411413608377798E-2</v>
      </c>
      <c r="I261" s="17">
        <v>7.3238707018336596E-2</v>
      </c>
      <c r="J261" s="17">
        <v>6.0472087478846401E-2</v>
      </c>
      <c r="K261" s="17">
        <v>9.6524836310808895E-2</v>
      </c>
      <c r="L261" s="17">
        <v>9.8887959790551996E-2</v>
      </c>
      <c r="M261" s="17"/>
      <c r="N261" s="17">
        <v>4.4525106516672797E-2</v>
      </c>
      <c r="O261" s="17">
        <v>7.9837611746224404E-2</v>
      </c>
      <c r="P261" s="17">
        <v>5.7911738346099202E-2</v>
      </c>
      <c r="Q261" s="17">
        <v>0.105235499359423</v>
      </c>
      <c r="R261" s="17">
        <v>6.2378934268795802E-2</v>
      </c>
      <c r="S261" s="17">
        <v>6.4135803690774304E-2</v>
      </c>
      <c r="T261" s="17">
        <v>6.4850840956951095E-2</v>
      </c>
      <c r="U261" s="17">
        <v>2.0575123551651399E-2</v>
      </c>
      <c r="V261" s="17">
        <v>5.2833928148308902E-2</v>
      </c>
      <c r="W261" s="17">
        <v>0.114873815036002</v>
      </c>
      <c r="X261" s="17">
        <v>0.13801060193155501</v>
      </c>
      <c r="Y261" s="17">
        <v>5.9438298368838099E-2</v>
      </c>
      <c r="Z261" s="17"/>
      <c r="AA261" s="17">
        <v>8.3201193855936495E-2</v>
      </c>
      <c r="AB261" s="17">
        <v>4.2755018676293402E-2</v>
      </c>
      <c r="AC261" s="17">
        <v>7.3211660773389003E-2</v>
      </c>
      <c r="AD261" s="17">
        <v>8.4080749149912301E-2</v>
      </c>
      <c r="AE261" s="17">
        <v>4.1552865247136098E-2</v>
      </c>
      <c r="AF261" s="17"/>
      <c r="AG261" s="17">
        <v>6.8911704587876502E-2</v>
      </c>
      <c r="AH261" s="17">
        <v>5.5490211845913399E-2</v>
      </c>
      <c r="AI261" s="17">
        <v>0.10016893748526499</v>
      </c>
      <c r="AJ261" s="17">
        <v>8.3374148423685707E-2</v>
      </c>
      <c r="AK261" s="17">
        <v>4.38302902407679E-2</v>
      </c>
    </row>
    <row r="262" spans="2:37" x14ac:dyDescent="0.2">
      <c r="B262" t="s">
        <v>116</v>
      </c>
      <c r="C262" s="17">
        <v>0.103106774035853</v>
      </c>
      <c r="D262" s="17">
        <v>9.6063797731789205E-2</v>
      </c>
      <c r="E262" s="17">
        <v>0.10998240961980001</v>
      </c>
      <c r="F262" s="17"/>
      <c r="G262" s="17">
        <v>1.9296687825068999E-2</v>
      </c>
      <c r="H262" s="17">
        <v>2.9957453410825501E-2</v>
      </c>
      <c r="I262" s="17">
        <v>3.5820584605318499E-2</v>
      </c>
      <c r="J262" s="17">
        <v>9.2624540174774297E-2</v>
      </c>
      <c r="K262" s="17">
        <v>0.14904423451048199</v>
      </c>
      <c r="L262" s="17">
        <v>0.250016557678575</v>
      </c>
      <c r="M262" s="17"/>
      <c r="N262" s="17">
        <v>3.9794323926088102E-2</v>
      </c>
      <c r="O262" s="17">
        <v>0.114201304670783</v>
      </c>
      <c r="P262" s="17">
        <v>0.116169897272313</v>
      </c>
      <c r="Q262" s="17">
        <v>0.16263321598138</v>
      </c>
      <c r="R262" s="17">
        <v>7.5416687604424104E-2</v>
      </c>
      <c r="S262" s="17">
        <v>9.5715177184229103E-2</v>
      </c>
      <c r="T262" s="17">
        <v>0.11412518630907401</v>
      </c>
      <c r="U262" s="17">
        <v>0.14113808685308901</v>
      </c>
      <c r="V262" s="17">
        <v>0.121109506485513</v>
      </c>
      <c r="W262" s="17">
        <v>7.8061244477211203E-2</v>
      </c>
      <c r="X262" s="17">
        <v>0.11060937972415499</v>
      </c>
      <c r="Y262" s="17">
        <v>0.14141986864261699</v>
      </c>
      <c r="Z262" s="17"/>
      <c r="AA262" s="17">
        <v>0.118982002337406</v>
      </c>
      <c r="AB262" s="17">
        <v>6.5070147087164507E-2</v>
      </c>
      <c r="AC262" s="17">
        <v>0.119555250130107</v>
      </c>
      <c r="AD262" s="17">
        <v>0.108771949599548</v>
      </c>
      <c r="AE262" s="17">
        <v>3.8048033047243399E-2</v>
      </c>
      <c r="AF262" s="17"/>
      <c r="AG262" s="17">
        <v>0.15457640593206001</v>
      </c>
      <c r="AH262" s="17">
        <v>8.3701652602441501E-2</v>
      </c>
      <c r="AI262" s="17">
        <v>0.112217701976152</v>
      </c>
      <c r="AJ262" s="17">
        <v>8.0473756708163494E-2</v>
      </c>
      <c r="AK262" s="17">
        <v>0.112297324655103</v>
      </c>
    </row>
    <row r="263" spans="2:37" x14ac:dyDescent="0.2">
      <c r="B263" t="s">
        <v>153</v>
      </c>
      <c r="C263" s="17">
        <v>0.14455372947696801</v>
      </c>
      <c r="D263" s="17">
        <v>0.13883677206570499</v>
      </c>
      <c r="E263" s="17">
        <v>0.15013485230228699</v>
      </c>
      <c r="F263" s="17"/>
      <c r="G263" s="17">
        <v>2.4222696826637101E-2</v>
      </c>
      <c r="H263" s="17">
        <v>3.4835220874918901E-2</v>
      </c>
      <c r="I263" s="17">
        <v>9.5915568896146206E-2</v>
      </c>
      <c r="J263" s="17">
        <v>0.17363481346158099</v>
      </c>
      <c r="K263" s="17">
        <v>0.209838143183186</v>
      </c>
      <c r="L263" s="17">
        <v>0.28509391585029098</v>
      </c>
      <c r="M263" s="17"/>
      <c r="N263" s="17">
        <v>7.3094226694127906E-2</v>
      </c>
      <c r="O263" s="17">
        <v>0.14895938771448899</v>
      </c>
      <c r="P263" s="17">
        <v>0.13803158693475301</v>
      </c>
      <c r="Q263" s="17">
        <v>0.176206791306324</v>
      </c>
      <c r="R263" s="17">
        <v>0.149015141448859</v>
      </c>
      <c r="S263" s="17">
        <v>0.13366812828541999</v>
      </c>
      <c r="T263" s="17">
        <v>0.21289160028829399</v>
      </c>
      <c r="U263" s="17">
        <v>0.11159021227002799</v>
      </c>
      <c r="V263" s="17">
        <v>0.123566314231655</v>
      </c>
      <c r="W263" s="17">
        <v>0.20234388835381201</v>
      </c>
      <c r="X263" s="17">
        <v>0.19029365753347499</v>
      </c>
      <c r="Y263" s="17">
        <v>9.3267162007004495E-2</v>
      </c>
      <c r="Z263" s="17"/>
      <c r="AA263" s="17">
        <v>0.14122163534336701</v>
      </c>
      <c r="AB263" s="17">
        <v>9.7541463853811003E-2</v>
      </c>
      <c r="AC263" s="17">
        <v>0.14915569307079901</v>
      </c>
      <c r="AD263" s="17">
        <v>0.142312644520146</v>
      </c>
      <c r="AE263" s="17">
        <v>8.6514457848969301E-2</v>
      </c>
      <c r="AF263" s="17"/>
      <c r="AG263" s="17">
        <v>0.18245731108937999</v>
      </c>
      <c r="AH263" s="17">
        <v>0.12059749376102299</v>
      </c>
      <c r="AI263" s="17">
        <v>0.16880936802054999</v>
      </c>
      <c r="AJ263" s="17">
        <v>0.119751264466672</v>
      </c>
      <c r="AK263" s="17">
        <v>7.6052916310809196E-2</v>
      </c>
    </row>
    <row r="264" spans="2:37" x14ac:dyDescent="0.2">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row>
    <row r="265" spans="2:37" x14ac:dyDescent="0.2">
      <c r="B265" s="6" t="s">
        <v>169</v>
      </c>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row>
    <row r="266" spans="2:37" x14ac:dyDescent="0.2">
      <c r="B266" s="21" t="s">
        <v>60</v>
      </c>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row>
    <row r="267" spans="2:37" x14ac:dyDescent="0.2">
      <c r="B267" t="s">
        <v>162</v>
      </c>
      <c r="C267" s="17">
        <v>7.0773479714661594E-2</v>
      </c>
      <c r="D267" s="17">
        <v>8.4456650436949401E-2</v>
      </c>
      <c r="E267" s="17">
        <v>5.7415420357696902E-2</v>
      </c>
      <c r="F267" s="17"/>
      <c r="G267" s="17">
        <v>0.10431138576731901</v>
      </c>
      <c r="H267" s="17">
        <v>0.12491866181654</v>
      </c>
      <c r="I267" s="17">
        <v>0.110074074206389</v>
      </c>
      <c r="J267" s="17">
        <v>7.62631645875433E-2</v>
      </c>
      <c r="K267" s="17">
        <v>1.3434675626980299E-2</v>
      </c>
      <c r="L267" s="17">
        <v>6.85302527649536E-3</v>
      </c>
      <c r="M267" s="17"/>
      <c r="N267" s="17">
        <v>0.105597613114997</v>
      </c>
      <c r="O267" s="17">
        <v>6.4209566159181206E-2</v>
      </c>
      <c r="P267" s="17">
        <v>5.4342805516976803E-2</v>
      </c>
      <c r="Q267" s="17">
        <v>3.7536852739541701E-2</v>
      </c>
      <c r="R267" s="17">
        <v>6.16157193218227E-2</v>
      </c>
      <c r="S267" s="17">
        <v>9.22670170456521E-2</v>
      </c>
      <c r="T267" s="17">
        <v>3.0348310999634899E-2</v>
      </c>
      <c r="U267" s="17">
        <v>4.2608949926059299E-2</v>
      </c>
      <c r="V267" s="17">
        <v>0.10998150922377101</v>
      </c>
      <c r="W267" s="17">
        <v>4.65077758335962E-2</v>
      </c>
      <c r="X267" s="17">
        <v>7.6543407369331601E-2</v>
      </c>
      <c r="Y267" s="17">
        <v>0.10110360570582801</v>
      </c>
      <c r="Z267" s="17"/>
      <c r="AA267" s="17">
        <v>4.3947267517235197E-2</v>
      </c>
      <c r="AB267" s="17">
        <v>0.113907920768843</v>
      </c>
      <c r="AC267" s="17">
        <v>5.3504276888671397E-2</v>
      </c>
      <c r="AD267" s="17">
        <v>7.5242531463183507E-2</v>
      </c>
      <c r="AE267" s="17">
        <v>9.2531879477622106E-2</v>
      </c>
      <c r="AF267" s="17"/>
      <c r="AG267" s="17">
        <v>4.0872617888954202E-2</v>
      </c>
      <c r="AH267" s="17">
        <v>0.10063774699168899</v>
      </c>
      <c r="AI267" s="17">
        <v>4.0444829211209302E-2</v>
      </c>
      <c r="AJ267" s="17">
        <v>9.4315770124950904E-2</v>
      </c>
      <c r="AK267" s="17">
        <v>8.6534085222598395E-2</v>
      </c>
    </row>
    <row r="268" spans="2:37" x14ac:dyDescent="0.2">
      <c r="B268" t="s">
        <v>163</v>
      </c>
      <c r="C268" s="17">
        <v>0.16073269033907001</v>
      </c>
      <c r="D268" s="17">
        <v>0.186008484748315</v>
      </c>
      <c r="E268" s="17">
        <v>0.13605744738071299</v>
      </c>
      <c r="F268" s="17"/>
      <c r="G268" s="17">
        <v>0.217292916334269</v>
      </c>
      <c r="H268" s="17">
        <v>0.32606126299520199</v>
      </c>
      <c r="I268" s="17">
        <v>0.19095693173039299</v>
      </c>
      <c r="J268" s="17">
        <v>0.104277490981211</v>
      </c>
      <c r="K268" s="17">
        <v>8.0195188648577706E-2</v>
      </c>
      <c r="L268" s="17">
        <v>6.4595474961303898E-2</v>
      </c>
      <c r="M268" s="17"/>
      <c r="N268" s="17">
        <v>0.232875608559203</v>
      </c>
      <c r="O268" s="17">
        <v>0.14486913035855101</v>
      </c>
      <c r="P268" s="17">
        <v>0.116844121025513</v>
      </c>
      <c r="Q268" s="17">
        <v>0.14311879388693799</v>
      </c>
      <c r="R268" s="17">
        <v>0.165525257609728</v>
      </c>
      <c r="S268" s="17">
        <v>0.17076733285492501</v>
      </c>
      <c r="T268" s="17">
        <v>0.14227048976027501</v>
      </c>
      <c r="U268" s="17">
        <v>0.20551160678454999</v>
      </c>
      <c r="V268" s="17">
        <v>0.16948771938344501</v>
      </c>
      <c r="W268" s="17">
        <v>0.111654922773568</v>
      </c>
      <c r="X268" s="17">
        <v>0.13210632591902799</v>
      </c>
      <c r="Y268" s="17">
        <v>0.17342905441068801</v>
      </c>
      <c r="Z268" s="17"/>
      <c r="AA268" s="17">
        <v>0.21752568789043</v>
      </c>
      <c r="AB268" s="17">
        <v>0.247571257279631</v>
      </c>
      <c r="AC268" s="17">
        <v>0.14178015608521</v>
      </c>
      <c r="AD268" s="17">
        <v>0.12918218190436401</v>
      </c>
      <c r="AE268" s="17">
        <v>0.164287342304307</v>
      </c>
      <c r="AF268" s="17"/>
      <c r="AG268" s="17">
        <v>0.16405692178835901</v>
      </c>
      <c r="AH268" s="17">
        <v>0.19644678831221901</v>
      </c>
      <c r="AI268" s="17">
        <v>0.14544313053501801</v>
      </c>
      <c r="AJ268" s="17">
        <v>0.16318752001648301</v>
      </c>
      <c r="AK268" s="17">
        <v>0.16963378165519699</v>
      </c>
    </row>
    <row r="269" spans="2:37" x14ac:dyDescent="0.2">
      <c r="B269" t="s">
        <v>164</v>
      </c>
      <c r="C269" s="17">
        <v>0.27245553634235598</v>
      </c>
      <c r="D269" s="17">
        <v>0.27346463901857498</v>
      </c>
      <c r="E269" s="17">
        <v>0.27147040988886301</v>
      </c>
      <c r="F269" s="17"/>
      <c r="G269" s="17">
        <v>0.30401663769593701</v>
      </c>
      <c r="H269" s="17">
        <v>0.27452595667248803</v>
      </c>
      <c r="I269" s="17">
        <v>0.31084535797252699</v>
      </c>
      <c r="J269" s="17">
        <v>0.268227805829515</v>
      </c>
      <c r="K269" s="17">
        <v>0.35122630510053199</v>
      </c>
      <c r="L269" s="17">
        <v>0.169444859565936</v>
      </c>
      <c r="M269" s="17"/>
      <c r="N269" s="17">
        <v>0.285064338827339</v>
      </c>
      <c r="O269" s="17">
        <v>0.30816685556875001</v>
      </c>
      <c r="P269" s="17">
        <v>0.326985585312974</v>
      </c>
      <c r="Q269" s="17">
        <v>0.207458497368606</v>
      </c>
      <c r="R269" s="17">
        <v>0.29032987759936402</v>
      </c>
      <c r="S269" s="17">
        <v>0.28630829279572001</v>
      </c>
      <c r="T269" s="17">
        <v>0.25246619806264697</v>
      </c>
      <c r="U269" s="17">
        <v>0.26162388350508298</v>
      </c>
      <c r="V269" s="17">
        <v>0.28373061605526501</v>
      </c>
      <c r="W269" s="17">
        <v>0.26117174508058999</v>
      </c>
      <c r="X269" s="17">
        <v>0.21143985031854701</v>
      </c>
      <c r="Y269" s="17">
        <v>0.18629301477235499</v>
      </c>
      <c r="Z269" s="17"/>
      <c r="AA269" s="17">
        <v>0.24485245328138899</v>
      </c>
      <c r="AB269" s="17">
        <v>0.25283189589649502</v>
      </c>
      <c r="AC269" s="17">
        <v>0.29574895271276802</v>
      </c>
      <c r="AD269" s="17">
        <v>0.29923565533527202</v>
      </c>
      <c r="AE269" s="17">
        <v>0.38320201398204301</v>
      </c>
      <c r="AF269" s="17"/>
      <c r="AG269" s="17">
        <v>0.25392356528434901</v>
      </c>
      <c r="AH269" s="17">
        <v>0.26894577429786098</v>
      </c>
      <c r="AI269" s="17">
        <v>0.332389524117015</v>
      </c>
      <c r="AJ269" s="17">
        <v>0.28961497265085401</v>
      </c>
      <c r="AK269" s="17">
        <v>0.40642349961667501</v>
      </c>
    </row>
    <row r="270" spans="2:37" x14ac:dyDescent="0.2">
      <c r="B270" t="s">
        <v>165</v>
      </c>
      <c r="C270" s="17">
        <v>0.18319712850550199</v>
      </c>
      <c r="D270" s="17">
        <v>0.18476130582646599</v>
      </c>
      <c r="E270" s="17">
        <v>0.18167011594954499</v>
      </c>
      <c r="F270" s="17"/>
      <c r="G270" s="17">
        <v>0.18378442908597201</v>
      </c>
      <c r="H270" s="17">
        <v>0.13265060229799</v>
      </c>
      <c r="I270" s="17">
        <v>0.177388303742822</v>
      </c>
      <c r="J270" s="17">
        <v>0.18601984485277501</v>
      </c>
      <c r="K270" s="17">
        <v>0.19219931314904601</v>
      </c>
      <c r="L270" s="17">
        <v>0.22015749647494001</v>
      </c>
      <c r="M270" s="17"/>
      <c r="N270" s="17">
        <v>0.15060642948650799</v>
      </c>
      <c r="O270" s="17">
        <v>0.161395714388993</v>
      </c>
      <c r="P270" s="17">
        <v>0.164553571403944</v>
      </c>
      <c r="Q270" s="17">
        <v>0.211444838839525</v>
      </c>
      <c r="R270" s="17">
        <v>0.19388907145352199</v>
      </c>
      <c r="S270" s="17">
        <v>0.18926527576596</v>
      </c>
      <c r="T270" s="17">
        <v>0.20395156866018199</v>
      </c>
      <c r="U270" s="17">
        <v>0.16269337157679001</v>
      </c>
      <c r="V270" s="17">
        <v>0.17690192468869301</v>
      </c>
      <c r="W270" s="17">
        <v>0.22077998203066199</v>
      </c>
      <c r="X270" s="17">
        <v>0.20843403754133</v>
      </c>
      <c r="Y270" s="17">
        <v>0.19226476719009</v>
      </c>
      <c r="Z270" s="17"/>
      <c r="AA270" s="17">
        <v>0.197200787796183</v>
      </c>
      <c r="AB270" s="17">
        <v>0.17231994345657001</v>
      </c>
      <c r="AC270" s="17">
        <v>0.19323446870504801</v>
      </c>
      <c r="AD270" s="17">
        <v>0.19849160652540199</v>
      </c>
      <c r="AE270" s="17">
        <v>0.111629433483076</v>
      </c>
      <c r="AF270" s="17"/>
      <c r="AG270" s="17">
        <v>0.19134951255338301</v>
      </c>
      <c r="AH270" s="17">
        <v>0.174637732442009</v>
      </c>
      <c r="AI270" s="17">
        <v>0.19031839621371499</v>
      </c>
      <c r="AJ270" s="17">
        <v>0.160085322034523</v>
      </c>
      <c r="AK270" s="17">
        <v>9.7258093807823895E-2</v>
      </c>
    </row>
    <row r="271" spans="2:37" x14ac:dyDescent="0.2">
      <c r="B271" t="s">
        <v>116</v>
      </c>
      <c r="C271" s="17">
        <v>0.15231762631069301</v>
      </c>
      <c r="D271" s="17">
        <v>0.14478025333081501</v>
      </c>
      <c r="E271" s="17">
        <v>0.15967591173329701</v>
      </c>
      <c r="F271" s="17"/>
      <c r="G271" s="17">
        <v>8.7618294858373996E-2</v>
      </c>
      <c r="H271" s="17">
        <v>7.3680010176415497E-2</v>
      </c>
      <c r="I271" s="17">
        <v>0.109171910765384</v>
      </c>
      <c r="J271" s="17">
        <v>0.16197829678777301</v>
      </c>
      <c r="K271" s="17">
        <v>0.17052229367371</v>
      </c>
      <c r="L271" s="17">
        <v>0.27374116577895602</v>
      </c>
      <c r="M271" s="17"/>
      <c r="N271" s="17">
        <v>7.8244475004637506E-2</v>
      </c>
      <c r="O271" s="17">
        <v>0.15074925786701299</v>
      </c>
      <c r="P271" s="17">
        <v>0.153936444926104</v>
      </c>
      <c r="Q271" s="17">
        <v>0.20274011757667601</v>
      </c>
      <c r="R271" s="17">
        <v>0.15962899306060699</v>
      </c>
      <c r="S271" s="17">
        <v>0.130561726449542</v>
      </c>
      <c r="T271" s="17">
        <v>0.14694362856503401</v>
      </c>
      <c r="U271" s="17">
        <v>0.213205634858885</v>
      </c>
      <c r="V271" s="17">
        <v>0.16649597080804601</v>
      </c>
      <c r="W271" s="17">
        <v>0.14171575816221499</v>
      </c>
      <c r="X271" s="17">
        <v>0.222170810630998</v>
      </c>
      <c r="Y271" s="17">
        <v>0.195264285798671</v>
      </c>
      <c r="Z271" s="17"/>
      <c r="AA271" s="17">
        <v>0.14467925630829701</v>
      </c>
      <c r="AB271" s="17">
        <v>0.110980924348315</v>
      </c>
      <c r="AC271" s="17">
        <v>0.16222938896793701</v>
      </c>
      <c r="AD271" s="17">
        <v>0.15424404267650399</v>
      </c>
      <c r="AE271" s="17">
        <v>8.5969989651608097E-2</v>
      </c>
      <c r="AF271" s="17"/>
      <c r="AG271" s="17">
        <v>0.17450943024746399</v>
      </c>
      <c r="AH271" s="17">
        <v>0.129233356343606</v>
      </c>
      <c r="AI271" s="17">
        <v>0.144817324711566</v>
      </c>
      <c r="AJ271" s="17">
        <v>0.13721899903236601</v>
      </c>
      <c r="AK271" s="17">
        <v>8.0044875995089096E-2</v>
      </c>
    </row>
    <row r="272" spans="2:37" x14ac:dyDescent="0.2">
      <c r="B272" t="s">
        <v>153</v>
      </c>
      <c r="C272" s="17">
        <v>0.160523538787716</v>
      </c>
      <c r="D272" s="17">
        <v>0.12652866663888199</v>
      </c>
      <c r="E272" s="17">
        <v>0.193710694689887</v>
      </c>
      <c r="F272" s="17"/>
      <c r="G272" s="17">
        <v>0.10297633625812901</v>
      </c>
      <c r="H272" s="17">
        <v>6.81635060413638E-2</v>
      </c>
      <c r="I272" s="17">
        <v>0.10156342158248401</v>
      </c>
      <c r="J272" s="17">
        <v>0.203233396961185</v>
      </c>
      <c r="K272" s="17">
        <v>0.19242222380115301</v>
      </c>
      <c r="L272" s="17">
        <v>0.265207977942371</v>
      </c>
      <c r="M272" s="17"/>
      <c r="N272" s="17">
        <v>0.147611535007315</v>
      </c>
      <c r="O272" s="17">
        <v>0.170609475657512</v>
      </c>
      <c r="P272" s="17">
        <v>0.18333747181448901</v>
      </c>
      <c r="Q272" s="17">
        <v>0.19770089958871401</v>
      </c>
      <c r="R272" s="17">
        <v>0.129011080954957</v>
      </c>
      <c r="S272" s="17">
        <v>0.13083035508820201</v>
      </c>
      <c r="T272" s="17">
        <v>0.22401980395222701</v>
      </c>
      <c r="U272" s="17">
        <v>0.114356553348632</v>
      </c>
      <c r="V272" s="17">
        <v>9.3402259840779503E-2</v>
      </c>
      <c r="W272" s="17">
        <v>0.218169816119369</v>
      </c>
      <c r="X272" s="17">
        <v>0.14930556822076499</v>
      </c>
      <c r="Y272" s="17">
        <v>0.151645272122368</v>
      </c>
      <c r="Z272" s="17"/>
      <c r="AA272" s="17">
        <v>0.15179454720646701</v>
      </c>
      <c r="AB272" s="17">
        <v>0.10238805825014501</v>
      </c>
      <c r="AC272" s="17">
        <v>0.153502756640367</v>
      </c>
      <c r="AD272" s="17">
        <v>0.143603982095274</v>
      </c>
      <c r="AE272" s="17">
        <v>0.162379341101345</v>
      </c>
      <c r="AF272" s="17"/>
      <c r="AG272" s="17">
        <v>0.175287952237491</v>
      </c>
      <c r="AH272" s="17">
        <v>0.13009860161261599</v>
      </c>
      <c r="AI272" s="17">
        <v>0.14658679521147699</v>
      </c>
      <c r="AJ272" s="17">
        <v>0.15557741614082299</v>
      </c>
      <c r="AK272" s="17">
        <v>0.160105663702616</v>
      </c>
    </row>
    <row r="273" spans="2:37" x14ac:dyDescent="0.2">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row>
    <row r="274" spans="2:37" x14ac:dyDescent="0.2">
      <c r="B274" s="6" t="s">
        <v>170</v>
      </c>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row>
    <row r="275" spans="2:37" x14ac:dyDescent="0.2">
      <c r="B275" s="21" t="s">
        <v>60</v>
      </c>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row>
    <row r="276" spans="2:37" x14ac:dyDescent="0.2">
      <c r="B276" t="s">
        <v>162</v>
      </c>
      <c r="C276" s="17">
        <v>6.9265468955370502E-2</v>
      </c>
      <c r="D276" s="17">
        <v>7.5425589620943007E-2</v>
      </c>
      <c r="E276" s="17">
        <v>6.3251712409692906E-2</v>
      </c>
      <c r="F276" s="17"/>
      <c r="G276" s="17">
        <v>0.111659349856515</v>
      </c>
      <c r="H276" s="17">
        <v>0.13608841361409499</v>
      </c>
      <c r="I276" s="17">
        <v>9.7777823344496403E-2</v>
      </c>
      <c r="J276" s="17">
        <v>5.8914059546201603E-2</v>
      </c>
      <c r="K276" s="17">
        <v>1.72230915450199E-2</v>
      </c>
      <c r="L276" s="17">
        <v>7.2507139800687698E-3</v>
      </c>
      <c r="M276" s="17"/>
      <c r="N276" s="17">
        <v>9.3826563490765805E-2</v>
      </c>
      <c r="O276" s="17">
        <v>5.7281646312087202E-2</v>
      </c>
      <c r="P276" s="17">
        <v>6.0484531364924099E-2</v>
      </c>
      <c r="Q276" s="17">
        <v>5.2286282448167402E-2</v>
      </c>
      <c r="R276" s="17">
        <v>7.4245718569080299E-2</v>
      </c>
      <c r="S276" s="17">
        <v>7.8791903703551006E-2</v>
      </c>
      <c r="T276" s="17">
        <v>4.0802724945913402E-2</v>
      </c>
      <c r="U276" s="17">
        <v>7.6970267720104193E-2</v>
      </c>
      <c r="V276" s="17">
        <v>9.06784045437624E-2</v>
      </c>
      <c r="W276" s="17">
        <v>7.0131317814878594E-2</v>
      </c>
      <c r="X276" s="17">
        <v>5.9509536329914597E-2</v>
      </c>
      <c r="Y276" s="17">
        <v>4.0895545074530602E-2</v>
      </c>
      <c r="Z276" s="17"/>
      <c r="AA276" s="17">
        <v>7.4988911048012405E-2</v>
      </c>
      <c r="AB276" s="17">
        <v>0.11072283691668899</v>
      </c>
      <c r="AC276" s="17">
        <v>5.5176423623529598E-2</v>
      </c>
      <c r="AD276" s="17">
        <v>6.09693519972501E-2</v>
      </c>
      <c r="AE276" s="17">
        <v>6.1640975073269003E-2</v>
      </c>
      <c r="AF276" s="17"/>
      <c r="AG276" s="17">
        <v>5.8001252351166897E-2</v>
      </c>
      <c r="AH276" s="17">
        <v>8.1155207202074503E-2</v>
      </c>
      <c r="AI276" s="17">
        <v>4.7922690161732201E-2</v>
      </c>
      <c r="AJ276" s="17">
        <v>9.7002075887632197E-2</v>
      </c>
      <c r="AK276" s="17">
        <v>7.3669451294997898E-2</v>
      </c>
    </row>
    <row r="277" spans="2:37" x14ac:dyDescent="0.2">
      <c r="B277" t="s">
        <v>163</v>
      </c>
      <c r="C277" s="17">
        <v>0.13928862261916899</v>
      </c>
      <c r="D277" s="17">
        <v>0.16250253707846399</v>
      </c>
      <c r="E277" s="17">
        <v>0.116626269459337</v>
      </c>
      <c r="F277" s="17"/>
      <c r="G277" s="17">
        <v>0.20339217291300299</v>
      </c>
      <c r="H277" s="17">
        <v>0.26160687674061001</v>
      </c>
      <c r="I277" s="17">
        <v>0.18812394816449099</v>
      </c>
      <c r="J277" s="17">
        <v>8.98808169545596E-2</v>
      </c>
      <c r="K277" s="17">
        <v>8.0179216116575705E-2</v>
      </c>
      <c r="L277" s="17">
        <v>3.7863774454235902E-2</v>
      </c>
      <c r="M277" s="17"/>
      <c r="N277" s="17">
        <v>0.222685786874629</v>
      </c>
      <c r="O277" s="17">
        <v>0.118192924894405</v>
      </c>
      <c r="P277" s="17">
        <v>0.119902085863657</v>
      </c>
      <c r="Q277" s="17">
        <v>8.98995399886868E-2</v>
      </c>
      <c r="R277" s="17">
        <v>0.135801876038458</v>
      </c>
      <c r="S277" s="17">
        <v>0.150335945517515</v>
      </c>
      <c r="T277" s="17">
        <v>0.111581864393389</v>
      </c>
      <c r="U277" s="17">
        <v>0.22673742927551299</v>
      </c>
      <c r="V277" s="17">
        <v>0.15671865741495999</v>
      </c>
      <c r="W277" s="17">
        <v>7.65351035508922E-2</v>
      </c>
      <c r="X277" s="17">
        <v>0.10373648018937601</v>
      </c>
      <c r="Y277" s="17">
        <v>0.15690111015800101</v>
      </c>
      <c r="Z277" s="17"/>
      <c r="AA277" s="17">
        <v>0.15771923375757699</v>
      </c>
      <c r="AB277" s="17">
        <v>0.210465994611819</v>
      </c>
      <c r="AC277" s="17">
        <v>0.101893144438002</v>
      </c>
      <c r="AD277" s="17">
        <v>0.12622379843128201</v>
      </c>
      <c r="AE277" s="17">
        <v>0.18549159402073601</v>
      </c>
      <c r="AF277" s="17"/>
      <c r="AG277" s="17">
        <v>0.133744016689443</v>
      </c>
      <c r="AH277" s="17">
        <v>0.16930134500958499</v>
      </c>
      <c r="AI277" s="17">
        <v>0.12331193596778001</v>
      </c>
      <c r="AJ277" s="17">
        <v>0.14091753112981301</v>
      </c>
      <c r="AK277" s="17">
        <v>0.19193759629954801</v>
      </c>
    </row>
    <row r="278" spans="2:37" x14ac:dyDescent="0.2">
      <c r="B278" t="s">
        <v>164</v>
      </c>
      <c r="C278" s="17">
        <v>0.181732941505276</v>
      </c>
      <c r="D278" s="17">
        <v>0.19270588763113999</v>
      </c>
      <c r="E278" s="17">
        <v>0.17102071196104299</v>
      </c>
      <c r="F278" s="17"/>
      <c r="G278" s="17">
        <v>0.25081900409392199</v>
      </c>
      <c r="H278" s="17">
        <v>0.230950867042787</v>
      </c>
      <c r="I278" s="17">
        <v>0.21452866619307101</v>
      </c>
      <c r="J278" s="17">
        <v>0.15434775201658801</v>
      </c>
      <c r="K278" s="17">
        <v>0.15238107816626001</v>
      </c>
      <c r="L278" s="17">
        <v>0.111469923349744</v>
      </c>
      <c r="M278" s="17"/>
      <c r="N278" s="17">
        <v>0.21852311752974901</v>
      </c>
      <c r="O278" s="17">
        <v>0.20810085240485901</v>
      </c>
      <c r="P278" s="17">
        <v>0.15423849785829399</v>
      </c>
      <c r="Q278" s="17">
        <v>0.158511099795828</v>
      </c>
      <c r="R278" s="17">
        <v>0.15451911501149301</v>
      </c>
      <c r="S278" s="17">
        <v>0.20000909599113001</v>
      </c>
      <c r="T278" s="17">
        <v>0.17767034408066401</v>
      </c>
      <c r="U278" s="17">
        <v>0.11422637682855399</v>
      </c>
      <c r="V278" s="17">
        <v>0.18284796652072299</v>
      </c>
      <c r="W278" s="17">
        <v>0.175062724549893</v>
      </c>
      <c r="X278" s="17">
        <v>0.18249592365346801</v>
      </c>
      <c r="Y278" s="17">
        <v>0.16191585669455399</v>
      </c>
      <c r="Z278" s="17"/>
      <c r="AA278" s="17">
        <v>0.16668652442419199</v>
      </c>
      <c r="AB278" s="17">
        <v>0.21308984561538799</v>
      </c>
      <c r="AC278" s="17">
        <v>0.16924650840133601</v>
      </c>
      <c r="AD278" s="17">
        <v>0.168771179671767</v>
      </c>
      <c r="AE278" s="17">
        <v>0.23571192637463001</v>
      </c>
      <c r="AF278" s="17"/>
      <c r="AG278" s="17">
        <v>0.16277484044994101</v>
      </c>
      <c r="AH278" s="17">
        <v>0.206009388638319</v>
      </c>
      <c r="AI278" s="17">
        <v>0.204727354192317</v>
      </c>
      <c r="AJ278" s="17">
        <v>0.15417694676642199</v>
      </c>
      <c r="AK278" s="17">
        <v>0.20171367223251599</v>
      </c>
    </row>
    <row r="279" spans="2:37" x14ac:dyDescent="0.2">
      <c r="B279" t="s">
        <v>165</v>
      </c>
      <c r="C279" s="17">
        <v>0.189148789205759</v>
      </c>
      <c r="D279" s="17">
        <v>0.19414099961206399</v>
      </c>
      <c r="E279" s="17">
        <v>0.18427519343740001</v>
      </c>
      <c r="F279" s="17"/>
      <c r="G279" s="17">
        <v>0.246138778007363</v>
      </c>
      <c r="H279" s="17">
        <v>0.16604223665277801</v>
      </c>
      <c r="I279" s="17">
        <v>0.18425100817449799</v>
      </c>
      <c r="J279" s="17">
        <v>0.22180168091879701</v>
      </c>
      <c r="K279" s="17">
        <v>0.193929514915884</v>
      </c>
      <c r="L279" s="17">
        <v>0.144526115940556</v>
      </c>
      <c r="M279" s="17"/>
      <c r="N279" s="17">
        <v>0.18738239954031399</v>
      </c>
      <c r="O279" s="17">
        <v>0.180503100584813</v>
      </c>
      <c r="P279" s="17">
        <v>0.20676899439655899</v>
      </c>
      <c r="Q279" s="17">
        <v>0.19259229523902499</v>
      </c>
      <c r="R279" s="17">
        <v>0.23104260439379801</v>
      </c>
      <c r="S279" s="17">
        <v>0.205988731300669</v>
      </c>
      <c r="T279" s="17">
        <v>0.152843775353394</v>
      </c>
      <c r="U279" s="17">
        <v>0.122513208145065</v>
      </c>
      <c r="V279" s="17">
        <v>0.193163813565114</v>
      </c>
      <c r="W279" s="17">
        <v>0.176992721786466</v>
      </c>
      <c r="X279" s="17">
        <v>0.221201752162206</v>
      </c>
      <c r="Y279" s="17">
        <v>0.18354601013474101</v>
      </c>
      <c r="Z279" s="17"/>
      <c r="AA279" s="17">
        <v>0.18684806814211899</v>
      </c>
      <c r="AB279" s="17">
        <v>0.175510860961472</v>
      </c>
      <c r="AC279" s="17">
        <v>0.21212118841323799</v>
      </c>
      <c r="AD279" s="17">
        <v>0.21242062788235999</v>
      </c>
      <c r="AE279" s="17">
        <v>0.18802015771713401</v>
      </c>
      <c r="AF279" s="17"/>
      <c r="AG279" s="17">
        <v>0.17214783758347699</v>
      </c>
      <c r="AH279" s="17">
        <v>0.18834019481703199</v>
      </c>
      <c r="AI279" s="17">
        <v>0.224326927442831</v>
      </c>
      <c r="AJ279" s="17">
        <v>0.19554277525957001</v>
      </c>
      <c r="AK279" s="17">
        <v>0.228829075691804</v>
      </c>
    </row>
    <row r="280" spans="2:37" x14ac:dyDescent="0.2">
      <c r="B280" t="s">
        <v>116</v>
      </c>
      <c r="C280" s="17">
        <v>0.22989316885861</v>
      </c>
      <c r="D280" s="17">
        <v>0.21568483612617401</v>
      </c>
      <c r="E280" s="17">
        <v>0.24376391240595599</v>
      </c>
      <c r="F280" s="17"/>
      <c r="G280" s="17">
        <v>0.119298611578032</v>
      </c>
      <c r="H280" s="17">
        <v>0.130792679138934</v>
      </c>
      <c r="I280" s="17">
        <v>0.183824885748154</v>
      </c>
      <c r="J280" s="17">
        <v>0.248713951045719</v>
      </c>
      <c r="K280" s="17">
        <v>0.280198897979415</v>
      </c>
      <c r="L280" s="17">
        <v>0.37166223665390502</v>
      </c>
      <c r="M280" s="17"/>
      <c r="N280" s="17">
        <v>0.157867448301823</v>
      </c>
      <c r="O280" s="17">
        <v>0.19185175363957599</v>
      </c>
      <c r="P280" s="17">
        <v>0.25493997695873799</v>
      </c>
      <c r="Q280" s="17">
        <v>0.28690296405649901</v>
      </c>
      <c r="R280" s="17">
        <v>0.218709925537004</v>
      </c>
      <c r="S280" s="17">
        <v>0.26263521237166498</v>
      </c>
      <c r="T280" s="17">
        <v>0.26784186187110498</v>
      </c>
      <c r="U280" s="17">
        <v>0.25686242532711601</v>
      </c>
      <c r="V280" s="17">
        <v>0.20656204124456601</v>
      </c>
      <c r="W280" s="17">
        <v>0.24254560413430401</v>
      </c>
      <c r="X280" s="17">
        <v>0.28108314736798801</v>
      </c>
      <c r="Y280" s="17">
        <v>0.248095280291495</v>
      </c>
      <c r="Z280" s="17"/>
      <c r="AA280" s="17">
        <v>0.238564703487438</v>
      </c>
      <c r="AB280" s="17">
        <v>0.15560306456968701</v>
      </c>
      <c r="AC280" s="17">
        <v>0.26305224117238601</v>
      </c>
      <c r="AD280" s="17">
        <v>0.25472160662016202</v>
      </c>
      <c r="AE280" s="17">
        <v>0.14425926065719499</v>
      </c>
      <c r="AF280" s="17"/>
      <c r="AG280" s="17">
        <v>0.25351306121552702</v>
      </c>
      <c r="AH280" s="17">
        <v>0.197814911645635</v>
      </c>
      <c r="AI280" s="17">
        <v>0.223649712630032</v>
      </c>
      <c r="AJ280" s="17">
        <v>0.240186671721384</v>
      </c>
      <c r="AK280" s="17">
        <v>0.15911176113731901</v>
      </c>
    </row>
    <row r="281" spans="2:37" x14ac:dyDescent="0.2">
      <c r="B281" t="s">
        <v>153</v>
      </c>
      <c r="C281" s="17">
        <v>0.19067100885581401</v>
      </c>
      <c r="D281" s="17">
        <v>0.15954014993121701</v>
      </c>
      <c r="E281" s="17">
        <v>0.22106220032657101</v>
      </c>
      <c r="F281" s="17"/>
      <c r="G281" s="17">
        <v>6.8692083551165101E-2</v>
      </c>
      <c r="H281" s="17">
        <v>7.4518926810795902E-2</v>
      </c>
      <c r="I281" s="17">
        <v>0.131493668375288</v>
      </c>
      <c r="J281" s="17">
        <v>0.22634173951813699</v>
      </c>
      <c r="K281" s="17">
        <v>0.27608820127684403</v>
      </c>
      <c r="L281" s="17">
        <v>0.32722723562149097</v>
      </c>
      <c r="M281" s="17"/>
      <c r="N281" s="17">
        <v>0.119714684262719</v>
      </c>
      <c r="O281" s="17">
        <v>0.24406972216426101</v>
      </c>
      <c r="P281" s="17">
        <v>0.20366591355782901</v>
      </c>
      <c r="Q281" s="17">
        <v>0.21980781847179401</v>
      </c>
      <c r="R281" s="17">
        <v>0.18568076045016599</v>
      </c>
      <c r="S281" s="17">
        <v>0.10223911111547</v>
      </c>
      <c r="T281" s="17">
        <v>0.24925942935553499</v>
      </c>
      <c r="U281" s="17">
        <v>0.202690292703648</v>
      </c>
      <c r="V281" s="17">
        <v>0.17002911671087401</v>
      </c>
      <c r="W281" s="17">
        <v>0.25873252816356701</v>
      </c>
      <c r="X281" s="17">
        <v>0.15197316029704699</v>
      </c>
      <c r="Y281" s="17">
        <v>0.20864619764667999</v>
      </c>
      <c r="Z281" s="17"/>
      <c r="AA281" s="17">
        <v>0.17519255914066101</v>
      </c>
      <c r="AB281" s="17">
        <v>0.13460739732494501</v>
      </c>
      <c r="AC281" s="17">
        <v>0.19851049395150799</v>
      </c>
      <c r="AD281" s="17">
        <v>0.176893435397179</v>
      </c>
      <c r="AE281" s="17">
        <v>0.18487608615703599</v>
      </c>
      <c r="AF281" s="17"/>
      <c r="AG281" s="17">
        <v>0.219818991710446</v>
      </c>
      <c r="AH281" s="17">
        <v>0.15737895268735599</v>
      </c>
      <c r="AI281" s="17">
        <v>0.17606137960530799</v>
      </c>
      <c r="AJ281" s="17">
        <v>0.17217399923517801</v>
      </c>
      <c r="AK281" s="17">
        <v>0.144738443343815</v>
      </c>
    </row>
    <row r="282" spans="2:37" x14ac:dyDescent="0.2">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row>
    <row r="283" spans="2:37" x14ac:dyDescent="0.2">
      <c r="B283" s="6" t="s">
        <v>171</v>
      </c>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row>
    <row r="284" spans="2:37" x14ac:dyDescent="0.2">
      <c r="B284" s="21" t="s">
        <v>60</v>
      </c>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row>
    <row r="285" spans="2:37" x14ac:dyDescent="0.2">
      <c r="B285" t="s">
        <v>162</v>
      </c>
      <c r="C285" s="17">
        <v>4.7757323854328203E-2</v>
      </c>
      <c r="D285" s="17">
        <v>6.3423087095523301E-2</v>
      </c>
      <c r="E285" s="17">
        <v>3.2463778264987198E-2</v>
      </c>
      <c r="F285" s="17"/>
      <c r="G285" s="17">
        <v>9.5541243854075003E-2</v>
      </c>
      <c r="H285" s="17">
        <v>9.7067692119190294E-2</v>
      </c>
      <c r="I285" s="17">
        <v>6.7923410951205798E-2</v>
      </c>
      <c r="J285" s="17">
        <v>3.5018881367073498E-2</v>
      </c>
      <c r="K285" s="17">
        <v>0</v>
      </c>
      <c r="L285" s="17">
        <v>2.2000671858274502E-3</v>
      </c>
      <c r="M285" s="17"/>
      <c r="N285" s="17">
        <v>7.57107375385557E-2</v>
      </c>
      <c r="O285" s="17">
        <v>4.3886403515529297E-2</v>
      </c>
      <c r="P285" s="17">
        <v>3.5160521993098902E-2</v>
      </c>
      <c r="Q285" s="17">
        <v>3.5890873627614402E-2</v>
      </c>
      <c r="R285" s="17">
        <v>5.2802646203642403E-2</v>
      </c>
      <c r="S285" s="17">
        <v>4.6528421600203602E-2</v>
      </c>
      <c r="T285" s="17">
        <v>2.7335777844204E-2</v>
      </c>
      <c r="U285" s="17">
        <v>3.3181905283363698E-2</v>
      </c>
      <c r="V285" s="17">
        <v>7.9180800400585394E-2</v>
      </c>
      <c r="W285" s="17">
        <v>3.8632968173711799E-2</v>
      </c>
      <c r="X285" s="17">
        <v>2.70631851179562E-2</v>
      </c>
      <c r="Y285" s="17">
        <v>1.4892155852263601E-2</v>
      </c>
      <c r="Z285" s="17"/>
      <c r="AA285" s="17">
        <v>3.5711417327309002E-2</v>
      </c>
      <c r="AB285" s="17">
        <v>8.2229293597068404E-2</v>
      </c>
      <c r="AC285" s="17">
        <v>4.7242124099488102E-2</v>
      </c>
      <c r="AD285" s="17">
        <v>4.1299741033856099E-2</v>
      </c>
      <c r="AE285" s="17">
        <v>4.6892239829112503E-2</v>
      </c>
      <c r="AF285" s="17"/>
      <c r="AG285" s="17">
        <v>2.8067897532155699E-2</v>
      </c>
      <c r="AH285" s="17">
        <v>5.6637125215877299E-2</v>
      </c>
      <c r="AI285" s="17">
        <v>3.4194121491249299E-2</v>
      </c>
      <c r="AJ285" s="17">
        <v>7.6651691337690495E-2</v>
      </c>
      <c r="AK285" s="17">
        <v>3.78294642607079E-2</v>
      </c>
    </row>
    <row r="286" spans="2:37" x14ac:dyDescent="0.2">
      <c r="B286" t="s">
        <v>163</v>
      </c>
      <c r="C286" s="17">
        <v>0.104466022385937</v>
      </c>
      <c r="D286" s="17">
        <v>0.11973324650263301</v>
      </c>
      <c r="E286" s="17">
        <v>8.9561546653954605E-2</v>
      </c>
      <c r="F286" s="17"/>
      <c r="G286" s="17">
        <v>0.12524344094284201</v>
      </c>
      <c r="H286" s="17">
        <v>0.25530066507717503</v>
      </c>
      <c r="I286" s="17">
        <v>0.14142650701696399</v>
      </c>
      <c r="J286" s="17">
        <v>5.5029562724227002E-2</v>
      </c>
      <c r="K286" s="17">
        <v>4.2053624065542299E-2</v>
      </c>
      <c r="L286" s="17">
        <v>2.0425687538596599E-2</v>
      </c>
      <c r="M286" s="17"/>
      <c r="N286" s="17">
        <v>0.18633249741452701</v>
      </c>
      <c r="O286" s="17">
        <v>6.9585849792207097E-2</v>
      </c>
      <c r="P286" s="17">
        <v>4.3791902993152297E-2</v>
      </c>
      <c r="Q286" s="17">
        <v>4.7962335376499403E-2</v>
      </c>
      <c r="R286" s="17">
        <v>0.114248365372897</v>
      </c>
      <c r="S286" s="17">
        <v>0.126913046003024</v>
      </c>
      <c r="T286" s="17">
        <v>8.6182310206124699E-2</v>
      </c>
      <c r="U286" s="17">
        <v>0.18472319274937901</v>
      </c>
      <c r="V286" s="17">
        <v>0.136509027949721</v>
      </c>
      <c r="W286" s="17">
        <v>6.9102013202411397E-2</v>
      </c>
      <c r="X286" s="17">
        <v>6.9568624065919404E-2</v>
      </c>
      <c r="Y286" s="17">
        <v>0.102414284267144</v>
      </c>
      <c r="Z286" s="17"/>
      <c r="AA286" s="17">
        <v>0.12600431843646401</v>
      </c>
      <c r="AB286" s="17">
        <v>0.16908086332488001</v>
      </c>
      <c r="AC286" s="17">
        <v>8.2128311732781803E-2</v>
      </c>
      <c r="AD286" s="17">
        <v>0.102857112953973</v>
      </c>
      <c r="AE286" s="17">
        <v>0.11334381097348099</v>
      </c>
      <c r="AF286" s="17"/>
      <c r="AG286" s="17">
        <v>0.10527859178019799</v>
      </c>
      <c r="AH286" s="17">
        <v>0.130142375197347</v>
      </c>
      <c r="AI286" s="17">
        <v>9.5327311229648298E-2</v>
      </c>
      <c r="AJ286" s="17">
        <v>0.107873106060059</v>
      </c>
      <c r="AK286" s="17">
        <v>0.124445200813038</v>
      </c>
    </row>
    <row r="287" spans="2:37" x14ac:dyDescent="0.2">
      <c r="B287" t="s">
        <v>164</v>
      </c>
      <c r="C287" s="17">
        <v>0.13561718806536599</v>
      </c>
      <c r="D287" s="17">
        <v>0.15383854793315899</v>
      </c>
      <c r="E287" s="17">
        <v>0.117828766681269</v>
      </c>
      <c r="F287" s="17"/>
      <c r="G287" s="17">
        <v>0.23576879116002999</v>
      </c>
      <c r="H287" s="17">
        <v>0.20566790203646901</v>
      </c>
      <c r="I287" s="17">
        <v>0.18488518222411099</v>
      </c>
      <c r="J287" s="17">
        <v>0.107832611635429</v>
      </c>
      <c r="K287" s="17">
        <v>7.8707020790038495E-2</v>
      </c>
      <c r="L287" s="17">
        <v>3.3382339437177902E-2</v>
      </c>
      <c r="M287" s="17"/>
      <c r="N287" s="17">
        <v>0.177627420757762</v>
      </c>
      <c r="O287" s="17">
        <v>0.10832767690544801</v>
      </c>
      <c r="P287" s="17">
        <v>0.14867690555200599</v>
      </c>
      <c r="Q287" s="17">
        <v>0.13541436033831</v>
      </c>
      <c r="R287" s="17">
        <v>0.13765082964931699</v>
      </c>
      <c r="S287" s="17">
        <v>0.13708945355162</v>
      </c>
      <c r="T287" s="17">
        <v>0.115303428278759</v>
      </c>
      <c r="U287" s="17">
        <v>0.15423307957313401</v>
      </c>
      <c r="V287" s="17">
        <v>0.14272561088542399</v>
      </c>
      <c r="W287" s="17">
        <v>0.11649260301388301</v>
      </c>
      <c r="X287" s="17">
        <v>0.14498755974427999</v>
      </c>
      <c r="Y287" s="17">
        <v>5.9378102005884399E-2</v>
      </c>
      <c r="Z287" s="17"/>
      <c r="AA287" s="17">
        <v>0.11506974330182899</v>
      </c>
      <c r="AB287" s="17">
        <v>0.18093480955417901</v>
      </c>
      <c r="AC287" s="17">
        <v>9.6625668221106506E-2</v>
      </c>
      <c r="AD287" s="17">
        <v>0.13624532240422599</v>
      </c>
      <c r="AE287" s="17">
        <v>0.18979346355698901</v>
      </c>
      <c r="AF287" s="17"/>
      <c r="AG287" s="17">
        <v>0.10803073886954601</v>
      </c>
      <c r="AH287" s="17">
        <v>0.16740820391532801</v>
      </c>
      <c r="AI287" s="17">
        <v>0.104098931160577</v>
      </c>
      <c r="AJ287" s="17">
        <v>0.142452366016805</v>
      </c>
      <c r="AK287" s="17">
        <v>0.17514763963018201</v>
      </c>
    </row>
    <row r="288" spans="2:37" x14ac:dyDescent="0.2">
      <c r="B288" t="s">
        <v>165</v>
      </c>
      <c r="C288" s="17">
        <v>6.7812375556549703E-2</v>
      </c>
      <c r="D288" s="17">
        <v>7.5696978508152796E-2</v>
      </c>
      <c r="E288" s="17">
        <v>6.0115110326784099E-2</v>
      </c>
      <c r="F288" s="17"/>
      <c r="G288" s="17">
        <v>0.13053097865681401</v>
      </c>
      <c r="H288" s="17">
        <v>9.5344369823141706E-2</v>
      </c>
      <c r="I288" s="17">
        <v>8.6326803027016799E-2</v>
      </c>
      <c r="J288" s="17">
        <v>4.8314609218049302E-2</v>
      </c>
      <c r="K288" s="17">
        <v>4.26089007165232E-2</v>
      </c>
      <c r="L288" s="17">
        <v>2.1736204751064601E-2</v>
      </c>
      <c r="M288" s="17"/>
      <c r="N288" s="17">
        <v>0.116777909416034</v>
      </c>
      <c r="O288" s="17">
        <v>5.49701607064619E-2</v>
      </c>
      <c r="P288" s="17">
        <v>6.99932927000885E-2</v>
      </c>
      <c r="Q288" s="17">
        <v>4.1688960142207097E-2</v>
      </c>
      <c r="R288" s="17">
        <v>0.10151757457610699</v>
      </c>
      <c r="S288" s="17">
        <v>9.8049360671973299E-2</v>
      </c>
      <c r="T288" s="17">
        <v>4.0216693003995801E-2</v>
      </c>
      <c r="U288" s="17">
        <v>2.74402863219151E-2</v>
      </c>
      <c r="V288" s="17">
        <v>4.4417440905529799E-2</v>
      </c>
      <c r="W288" s="17">
        <v>4.8982678560213398E-2</v>
      </c>
      <c r="X288" s="17">
        <v>8.3517614981566304E-2</v>
      </c>
      <c r="Y288" s="17">
        <v>4.1724402684707597E-2</v>
      </c>
      <c r="Z288" s="17"/>
      <c r="AA288" s="17">
        <v>6.6768252572640394E-2</v>
      </c>
      <c r="AB288" s="17">
        <v>8.2124502471507599E-2</v>
      </c>
      <c r="AC288" s="17">
        <v>8.6818550574459002E-2</v>
      </c>
      <c r="AD288" s="17">
        <v>4.8544292944180799E-2</v>
      </c>
      <c r="AE288" s="17">
        <v>9.9251953613881297E-2</v>
      </c>
      <c r="AF288" s="17"/>
      <c r="AG288" s="17">
        <v>4.4535370263339397E-2</v>
      </c>
      <c r="AH288" s="17">
        <v>7.8159516191330006E-2</v>
      </c>
      <c r="AI288" s="17">
        <v>8.7120676859952298E-2</v>
      </c>
      <c r="AJ288" s="17">
        <v>4.4003080257147199E-2</v>
      </c>
      <c r="AK288" s="17">
        <v>0.12889110438241899</v>
      </c>
    </row>
    <row r="289" spans="2:37" x14ac:dyDescent="0.2">
      <c r="B289" t="s">
        <v>116</v>
      </c>
      <c r="C289" s="17">
        <v>0.23274412431731001</v>
      </c>
      <c r="D289" s="17">
        <v>0.22277910125591999</v>
      </c>
      <c r="E289" s="17">
        <v>0.24247237899228799</v>
      </c>
      <c r="F289" s="17"/>
      <c r="G289" s="17">
        <v>0.15990417694310199</v>
      </c>
      <c r="H289" s="17">
        <v>0.103452462188862</v>
      </c>
      <c r="I289" s="17">
        <v>0.18125404966257599</v>
      </c>
      <c r="J289" s="17">
        <v>0.22794249931356</v>
      </c>
      <c r="K289" s="17">
        <v>0.31079780912657001</v>
      </c>
      <c r="L289" s="17">
        <v>0.378970335647067</v>
      </c>
      <c r="M289" s="17"/>
      <c r="N289" s="17">
        <v>0.158350914448357</v>
      </c>
      <c r="O289" s="17">
        <v>0.25869329691144</v>
      </c>
      <c r="P289" s="17">
        <v>0.295414906325566</v>
      </c>
      <c r="Q289" s="17">
        <v>0.291011913377412</v>
      </c>
      <c r="R289" s="17">
        <v>0.205098459878855</v>
      </c>
      <c r="S289" s="17">
        <v>0.19352847435054299</v>
      </c>
      <c r="T289" s="17">
        <v>0.22809306695800499</v>
      </c>
      <c r="U289" s="17">
        <v>0.29405756188901999</v>
      </c>
      <c r="V289" s="17">
        <v>0.18384863976958399</v>
      </c>
      <c r="W289" s="17">
        <v>0.215117756121113</v>
      </c>
      <c r="X289" s="17">
        <v>0.318349933876314</v>
      </c>
      <c r="Y289" s="17">
        <v>0.32990160957790399</v>
      </c>
      <c r="Z289" s="17"/>
      <c r="AA289" s="17">
        <v>0.250368017932458</v>
      </c>
      <c r="AB289" s="17">
        <v>0.17386019855330101</v>
      </c>
      <c r="AC289" s="17">
        <v>0.22569588934264401</v>
      </c>
      <c r="AD289" s="17">
        <v>0.25199502192502299</v>
      </c>
      <c r="AE289" s="17">
        <v>0.13919668895022599</v>
      </c>
      <c r="AF289" s="17"/>
      <c r="AG289" s="17">
        <v>0.29171138051870499</v>
      </c>
      <c r="AH289" s="17">
        <v>0.19541357091040701</v>
      </c>
      <c r="AI289" s="17">
        <v>0.20222781987833799</v>
      </c>
      <c r="AJ289" s="17">
        <v>0.301139953688847</v>
      </c>
      <c r="AK289" s="17">
        <v>0.177736113665101</v>
      </c>
    </row>
    <row r="290" spans="2:37" x14ac:dyDescent="0.2">
      <c r="B290" t="s">
        <v>153</v>
      </c>
      <c r="C290" s="17">
        <v>0.41160296582050598</v>
      </c>
      <c r="D290" s="17">
        <v>0.36452903870461401</v>
      </c>
      <c r="E290" s="17">
        <v>0.45755841908071798</v>
      </c>
      <c r="F290" s="17"/>
      <c r="G290" s="17">
        <v>0.25301136844313799</v>
      </c>
      <c r="H290" s="17">
        <v>0.243166908755162</v>
      </c>
      <c r="I290" s="17">
        <v>0.338184047118126</v>
      </c>
      <c r="J290" s="17">
        <v>0.52586183574166301</v>
      </c>
      <c r="K290" s="17">
        <v>0.52583264530132601</v>
      </c>
      <c r="L290" s="17">
        <v>0.54328536544026795</v>
      </c>
      <c r="M290" s="17"/>
      <c r="N290" s="17">
        <v>0.28520052042476401</v>
      </c>
      <c r="O290" s="17">
        <v>0.46453661216891501</v>
      </c>
      <c r="P290" s="17">
        <v>0.40696247043608902</v>
      </c>
      <c r="Q290" s="17">
        <v>0.448031557137958</v>
      </c>
      <c r="R290" s="17">
        <v>0.38868212431918298</v>
      </c>
      <c r="S290" s="17">
        <v>0.39789124382263602</v>
      </c>
      <c r="T290" s="17">
        <v>0.502868723708911</v>
      </c>
      <c r="U290" s="17">
        <v>0.306363974183189</v>
      </c>
      <c r="V290" s="17">
        <v>0.413318480089155</v>
      </c>
      <c r="W290" s="17">
        <v>0.51167198092866795</v>
      </c>
      <c r="X290" s="17">
        <v>0.35651308221396399</v>
      </c>
      <c r="Y290" s="17">
        <v>0.45168944561209601</v>
      </c>
      <c r="Z290" s="17"/>
      <c r="AA290" s="17">
        <v>0.40607825042930001</v>
      </c>
      <c r="AB290" s="17">
        <v>0.311770332499063</v>
      </c>
      <c r="AC290" s="17">
        <v>0.46148945602952102</v>
      </c>
      <c r="AD290" s="17">
        <v>0.41905850873874101</v>
      </c>
      <c r="AE290" s="17">
        <v>0.41152184307631201</v>
      </c>
      <c r="AF290" s="17"/>
      <c r="AG290" s="17">
        <v>0.42237602103605698</v>
      </c>
      <c r="AH290" s="17">
        <v>0.37223920856971099</v>
      </c>
      <c r="AI290" s="17">
        <v>0.477031139380236</v>
      </c>
      <c r="AJ290" s="17">
        <v>0.32787980263944999</v>
      </c>
      <c r="AK290" s="17">
        <v>0.355950477248553</v>
      </c>
    </row>
    <row r="291" spans="2:37" x14ac:dyDescent="0.2">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row>
    <row r="292" spans="2:37" x14ac:dyDescent="0.2">
      <c r="B292" s="6" t="s">
        <v>172</v>
      </c>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row>
    <row r="293" spans="2:37" x14ac:dyDescent="0.2">
      <c r="B293" s="21" t="s">
        <v>60</v>
      </c>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row>
    <row r="294" spans="2:37" x14ac:dyDescent="0.2">
      <c r="B294" t="s">
        <v>162</v>
      </c>
      <c r="C294" s="17">
        <v>5.9294881074931E-2</v>
      </c>
      <c r="D294" s="17">
        <v>7.5308410923324798E-2</v>
      </c>
      <c r="E294" s="17">
        <v>4.36618317933819E-2</v>
      </c>
      <c r="F294" s="17"/>
      <c r="G294" s="17">
        <v>0.12579577659116001</v>
      </c>
      <c r="H294" s="17">
        <v>0.11703382781695</v>
      </c>
      <c r="I294" s="17">
        <v>7.7726794195301194E-2</v>
      </c>
      <c r="J294" s="17">
        <v>3.8024676811547697E-2</v>
      </c>
      <c r="K294" s="17">
        <v>1.28638293214059E-2</v>
      </c>
      <c r="L294" s="17">
        <v>1.96935632949043E-3</v>
      </c>
      <c r="M294" s="17"/>
      <c r="N294" s="17">
        <v>9.5386338073918706E-2</v>
      </c>
      <c r="O294" s="17">
        <v>3.8418973312180603E-2</v>
      </c>
      <c r="P294" s="17">
        <v>5.7415763659299499E-2</v>
      </c>
      <c r="Q294" s="17">
        <v>2.4257830328014599E-2</v>
      </c>
      <c r="R294" s="17">
        <v>5.4302269868981998E-2</v>
      </c>
      <c r="S294" s="17">
        <v>4.6176649719628697E-2</v>
      </c>
      <c r="T294" s="17">
        <v>3.89508705267015E-2</v>
      </c>
      <c r="U294" s="17">
        <v>5.2605486131425398E-2</v>
      </c>
      <c r="V294" s="17">
        <v>0.102370392400312</v>
      </c>
      <c r="W294" s="17">
        <v>5.4543936017545702E-2</v>
      </c>
      <c r="X294" s="17">
        <v>5.6129828294934798E-2</v>
      </c>
      <c r="Y294" s="17">
        <v>6.6250491772668604E-2</v>
      </c>
      <c r="Z294" s="17"/>
      <c r="AA294" s="17">
        <v>5.35338494417033E-2</v>
      </c>
      <c r="AB294" s="17">
        <v>0.12555585523492199</v>
      </c>
      <c r="AC294" s="17">
        <v>2.0966336052391201E-2</v>
      </c>
      <c r="AD294" s="17">
        <v>5.6206659379500798E-2</v>
      </c>
      <c r="AE294" s="17">
        <v>3.4850430453088499E-2</v>
      </c>
      <c r="AF294" s="17"/>
      <c r="AG294" s="17">
        <v>4.1052608850878997E-2</v>
      </c>
      <c r="AH294" s="17">
        <v>7.3108445400121305E-2</v>
      </c>
      <c r="AI294" s="17">
        <v>1.70552543724059E-2</v>
      </c>
      <c r="AJ294" s="17">
        <v>0.10353719732439499</v>
      </c>
      <c r="AK294" s="17">
        <v>2.6505319711079899E-2</v>
      </c>
    </row>
    <row r="295" spans="2:37" x14ac:dyDescent="0.2">
      <c r="B295" t="s">
        <v>163</v>
      </c>
      <c r="C295" s="17">
        <v>0.13250048532252001</v>
      </c>
      <c r="D295" s="17">
        <v>0.155101285209819</v>
      </c>
      <c r="E295" s="17">
        <v>0.11043667916700201</v>
      </c>
      <c r="F295" s="17"/>
      <c r="G295" s="17">
        <v>0.237044339798158</v>
      </c>
      <c r="H295" s="17">
        <v>0.30499037970859799</v>
      </c>
      <c r="I295" s="17">
        <v>0.14901617601825701</v>
      </c>
      <c r="J295" s="17">
        <v>6.7382554279367193E-2</v>
      </c>
      <c r="K295" s="17">
        <v>5.3281962350447298E-2</v>
      </c>
      <c r="L295" s="17">
        <v>1.6100809997135999E-2</v>
      </c>
      <c r="M295" s="17"/>
      <c r="N295" s="17">
        <v>0.240221459235888</v>
      </c>
      <c r="O295" s="17">
        <v>8.9846555807841705E-2</v>
      </c>
      <c r="P295" s="17">
        <v>7.6350980618774794E-2</v>
      </c>
      <c r="Q295" s="17">
        <v>0.12405639219925201</v>
      </c>
      <c r="R295" s="17">
        <v>0.13553973337415401</v>
      </c>
      <c r="S295" s="17">
        <v>0.15575501456902199</v>
      </c>
      <c r="T295" s="17">
        <v>0.13666361273747099</v>
      </c>
      <c r="U295" s="17">
        <v>0.213227181253764</v>
      </c>
      <c r="V295" s="17">
        <v>0.12754520659361601</v>
      </c>
      <c r="W295" s="17">
        <v>7.3786438337067398E-2</v>
      </c>
      <c r="X295" s="17">
        <v>8.2971945468781505E-2</v>
      </c>
      <c r="Y295" s="17">
        <v>7.08163284098247E-2</v>
      </c>
      <c r="Z295" s="17"/>
      <c r="AA295" s="17">
        <v>0.147740227682708</v>
      </c>
      <c r="AB295" s="17">
        <v>0.19215858829221799</v>
      </c>
      <c r="AC295" s="17">
        <v>0.14636973539571499</v>
      </c>
      <c r="AD295" s="17">
        <v>0.109069120009177</v>
      </c>
      <c r="AE295" s="17">
        <v>0.19146917280644801</v>
      </c>
      <c r="AF295" s="17"/>
      <c r="AG295" s="17">
        <v>0.107456379262514</v>
      </c>
      <c r="AH295" s="17">
        <v>0.177101844698518</v>
      </c>
      <c r="AI295" s="17">
        <v>0.146563535853418</v>
      </c>
      <c r="AJ295" s="17">
        <v>0.11375390715592699</v>
      </c>
      <c r="AK295" s="17">
        <v>0.17908078484482001</v>
      </c>
    </row>
    <row r="296" spans="2:37" x14ac:dyDescent="0.2">
      <c r="B296" t="s">
        <v>164</v>
      </c>
      <c r="C296" s="17">
        <v>0.15968174464644599</v>
      </c>
      <c r="D296" s="17">
        <v>0.17936236682343701</v>
      </c>
      <c r="E296" s="17">
        <v>0.14046873294338899</v>
      </c>
      <c r="F296" s="17"/>
      <c r="G296" s="17">
        <v>0.23174817008485801</v>
      </c>
      <c r="H296" s="17">
        <v>0.25180590965163502</v>
      </c>
      <c r="I296" s="17">
        <v>0.24012168179297899</v>
      </c>
      <c r="J296" s="17">
        <v>0.15064067306966999</v>
      </c>
      <c r="K296" s="17">
        <v>0.107544775626792</v>
      </c>
      <c r="L296" s="17">
        <v>1.4465240618095E-2</v>
      </c>
      <c r="M296" s="17"/>
      <c r="N296" s="17">
        <v>0.21482514457058299</v>
      </c>
      <c r="O296" s="17">
        <v>0.130980894105929</v>
      </c>
      <c r="P296" s="17">
        <v>0.15984294692256701</v>
      </c>
      <c r="Q296" s="17">
        <v>0.10059228894151299</v>
      </c>
      <c r="R296" s="17">
        <v>0.202482983716746</v>
      </c>
      <c r="S296" s="17">
        <v>0.22914214125009499</v>
      </c>
      <c r="T296" s="17">
        <v>0.149187966520896</v>
      </c>
      <c r="U296" s="17">
        <v>0.185202261442351</v>
      </c>
      <c r="V296" s="17">
        <v>0.12190246302970301</v>
      </c>
      <c r="W296" s="17">
        <v>0.136750885554799</v>
      </c>
      <c r="X296" s="17">
        <v>0.131354554545666</v>
      </c>
      <c r="Y296" s="17">
        <v>0.14432273716485999</v>
      </c>
      <c r="Z296" s="17"/>
      <c r="AA296" s="17">
        <v>0.16166525075208399</v>
      </c>
      <c r="AB296" s="17">
        <v>0.187507737896428</v>
      </c>
      <c r="AC296" s="17">
        <v>0.11986247592223</v>
      </c>
      <c r="AD296" s="17">
        <v>0.161308802483277</v>
      </c>
      <c r="AE296" s="17">
        <v>0.23027718201196801</v>
      </c>
      <c r="AF296" s="17"/>
      <c r="AG296" s="17">
        <v>0.14236614524296501</v>
      </c>
      <c r="AH296" s="17">
        <v>0.16856524040852799</v>
      </c>
      <c r="AI296" s="17">
        <v>0.144051913592915</v>
      </c>
      <c r="AJ296" s="17">
        <v>0.14860871409562701</v>
      </c>
      <c r="AK296" s="17">
        <v>0.19873766698724199</v>
      </c>
    </row>
    <row r="297" spans="2:37" x14ac:dyDescent="0.2">
      <c r="B297" t="s">
        <v>165</v>
      </c>
      <c r="C297" s="17">
        <v>9.6729605572956304E-2</v>
      </c>
      <c r="D297" s="17">
        <v>0.10396144510277</v>
      </c>
      <c r="E297" s="17">
        <v>8.96695941428612E-2</v>
      </c>
      <c r="F297" s="17"/>
      <c r="G297" s="17">
        <v>0.170907523225106</v>
      </c>
      <c r="H297" s="17">
        <v>9.9009025476821499E-2</v>
      </c>
      <c r="I297" s="17">
        <v>0.126687575894111</v>
      </c>
      <c r="J297" s="17">
        <v>9.6069305975501798E-2</v>
      </c>
      <c r="K297" s="17">
        <v>9.3357808493636493E-2</v>
      </c>
      <c r="L297" s="17">
        <v>2.4376362936105699E-2</v>
      </c>
      <c r="M297" s="17"/>
      <c r="N297" s="17">
        <v>9.6603765980553896E-2</v>
      </c>
      <c r="O297" s="17">
        <v>8.5412765435603596E-2</v>
      </c>
      <c r="P297" s="17">
        <v>8.19083571193987E-2</v>
      </c>
      <c r="Q297" s="17">
        <v>5.8856653056605597E-2</v>
      </c>
      <c r="R297" s="17">
        <v>8.4513002783402999E-2</v>
      </c>
      <c r="S297" s="17">
        <v>0.142079566126463</v>
      </c>
      <c r="T297" s="17">
        <v>5.0214687695025101E-2</v>
      </c>
      <c r="U297" s="17">
        <v>4.1430748336621401E-2</v>
      </c>
      <c r="V297" s="17">
        <v>0.13170577905734501</v>
      </c>
      <c r="W297" s="17">
        <v>9.0079657172146901E-2</v>
      </c>
      <c r="X297" s="17">
        <v>0.16890847101566001</v>
      </c>
      <c r="Y297" s="17">
        <v>0.16083754601483299</v>
      </c>
      <c r="Z297" s="17"/>
      <c r="AA297" s="17">
        <v>8.5019782087534204E-2</v>
      </c>
      <c r="AB297" s="17">
        <v>0.109278956487569</v>
      </c>
      <c r="AC297" s="17">
        <v>9.0547332895924093E-2</v>
      </c>
      <c r="AD297" s="17">
        <v>0.10070982534867801</v>
      </c>
      <c r="AE297" s="17">
        <v>0.121169869385927</v>
      </c>
      <c r="AF297" s="17"/>
      <c r="AG297" s="17">
        <v>6.0412019728001101E-2</v>
      </c>
      <c r="AH297" s="17">
        <v>0.104052629991712</v>
      </c>
      <c r="AI297" s="17">
        <v>9.9917583717241507E-2</v>
      </c>
      <c r="AJ297" s="17">
        <v>8.8904552926154304E-2</v>
      </c>
      <c r="AK297" s="17">
        <v>0.17078635400008699</v>
      </c>
    </row>
    <row r="298" spans="2:37" x14ac:dyDescent="0.2">
      <c r="B298" t="s">
        <v>116</v>
      </c>
      <c r="C298" s="17">
        <v>0.21198042725566599</v>
      </c>
      <c r="D298" s="17">
        <v>0.19789160068411801</v>
      </c>
      <c r="E298" s="17">
        <v>0.22573450410177401</v>
      </c>
      <c r="F298" s="17"/>
      <c r="G298" s="17">
        <v>9.8559114540659395E-2</v>
      </c>
      <c r="H298" s="17">
        <v>0.113565339502726</v>
      </c>
      <c r="I298" s="17">
        <v>0.11279243759766</v>
      </c>
      <c r="J298" s="17">
        <v>0.21772701207756001</v>
      </c>
      <c r="K298" s="17">
        <v>0.28557325537162997</v>
      </c>
      <c r="L298" s="17">
        <v>0.39311098339650602</v>
      </c>
      <c r="M298" s="17"/>
      <c r="N298" s="17">
        <v>0.13416615576469099</v>
      </c>
      <c r="O298" s="17">
        <v>0.27174752403477398</v>
      </c>
      <c r="P298" s="17">
        <v>0.27264303102923598</v>
      </c>
      <c r="Q298" s="17">
        <v>0.30577064930284698</v>
      </c>
      <c r="R298" s="17">
        <v>0.151019351823627</v>
      </c>
      <c r="S298" s="17">
        <v>0.16956169421256501</v>
      </c>
      <c r="T298" s="17">
        <v>0.23032016850773701</v>
      </c>
      <c r="U298" s="17">
        <v>0.228467512777737</v>
      </c>
      <c r="V298" s="17">
        <v>0.17725009568897099</v>
      </c>
      <c r="W298" s="17">
        <v>0.19551737913649</v>
      </c>
      <c r="X298" s="17">
        <v>0.209613811296257</v>
      </c>
      <c r="Y298" s="17">
        <v>0.253517081546908</v>
      </c>
      <c r="Z298" s="17"/>
      <c r="AA298" s="17">
        <v>0.23207063341024101</v>
      </c>
      <c r="AB298" s="17">
        <v>0.1481210461776</v>
      </c>
      <c r="AC298" s="17">
        <v>0.21273479624261199</v>
      </c>
      <c r="AD298" s="17">
        <v>0.222719994285699</v>
      </c>
      <c r="AE298" s="17">
        <v>0.118200603291268</v>
      </c>
      <c r="AF298" s="17"/>
      <c r="AG298" s="17">
        <v>0.27672513567797702</v>
      </c>
      <c r="AH298" s="17">
        <v>0.17999996858978301</v>
      </c>
      <c r="AI298" s="17">
        <v>0.20031009333188701</v>
      </c>
      <c r="AJ298" s="17">
        <v>0.25008925848233499</v>
      </c>
      <c r="AK298" s="17">
        <v>0.17535137533331999</v>
      </c>
    </row>
    <row r="299" spans="2:37" x14ac:dyDescent="0.2">
      <c r="B299" t="s">
        <v>153</v>
      </c>
      <c r="C299" s="17">
        <v>0.33981285612747802</v>
      </c>
      <c r="D299" s="17">
        <v>0.28837489125653298</v>
      </c>
      <c r="E299" s="17">
        <v>0.39002865785159302</v>
      </c>
      <c r="F299" s="17"/>
      <c r="G299" s="17">
        <v>0.13594507576006001</v>
      </c>
      <c r="H299" s="17">
        <v>0.113595517843269</v>
      </c>
      <c r="I299" s="17">
        <v>0.29365533450169001</v>
      </c>
      <c r="J299" s="17">
        <v>0.430155777786355</v>
      </c>
      <c r="K299" s="17">
        <v>0.447378368836088</v>
      </c>
      <c r="L299" s="17">
        <v>0.54997724672266901</v>
      </c>
      <c r="M299" s="17"/>
      <c r="N299" s="17">
        <v>0.21879713637436601</v>
      </c>
      <c r="O299" s="17">
        <v>0.38359328730367098</v>
      </c>
      <c r="P299" s="17">
        <v>0.35183892065072397</v>
      </c>
      <c r="Q299" s="17">
        <v>0.38646618617176898</v>
      </c>
      <c r="R299" s="17">
        <v>0.37214265843308902</v>
      </c>
      <c r="S299" s="17">
        <v>0.25728493412222803</v>
      </c>
      <c r="T299" s="17">
        <v>0.39466269401216902</v>
      </c>
      <c r="U299" s="17">
        <v>0.27906681005810002</v>
      </c>
      <c r="V299" s="17">
        <v>0.339226063230051</v>
      </c>
      <c r="W299" s="17">
        <v>0.44932170378195202</v>
      </c>
      <c r="X299" s="17">
        <v>0.35102138937870198</v>
      </c>
      <c r="Y299" s="17">
        <v>0.30425581509090599</v>
      </c>
      <c r="Z299" s="17"/>
      <c r="AA299" s="17">
        <v>0.31997025662573098</v>
      </c>
      <c r="AB299" s="17">
        <v>0.237377815911263</v>
      </c>
      <c r="AC299" s="17">
        <v>0.40951932349112802</v>
      </c>
      <c r="AD299" s="17">
        <v>0.349985598493668</v>
      </c>
      <c r="AE299" s="17">
        <v>0.30403274205130099</v>
      </c>
      <c r="AF299" s="17"/>
      <c r="AG299" s="17">
        <v>0.371987711237665</v>
      </c>
      <c r="AH299" s="17">
        <v>0.29717187091133701</v>
      </c>
      <c r="AI299" s="17">
        <v>0.39210161913213298</v>
      </c>
      <c r="AJ299" s="17">
        <v>0.295106370015562</v>
      </c>
      <c r="AK299" s="17">
        <v>0.249538499123452</v>
      </c>
    </row>
    <row r="300" spans="2:37" x14ac:dyDescent="0.2">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row>
    <row r="301" spans="2:37" x14ac:dyDescent="0.2">
      <c r="B301" s="6" t="s">
        <v>173</v>
      </c>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row>
    <row r="302" spans="2:37" x14ac:dyDescent="0.2">
      <c r="B302" s="21" t="s">
        <v>60</v>
      </c>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row>
    <row r="303" spans="2:37" x14ac:dyDescent="0.2">
      <c r="B303" t="s">
        <v>162</v>
      </c>
      <c r="C303" s="17">
        <v>6.5661912655822399E-2</v>
      </c>
      <c r="D303" s="17">
        <v>7.8159993158442201E-2</v>
      </c>
      <c r="E303" s="17">
        <v>5.3460785841685503E-2</v>
      </c>
      <c r="F303" s="17"/>
      <c r="G303" s="17">
        <v>0.13221834711166999</v>
      </c>
      <c r="H303" s="17">
        <v>0.145578505926374</v>
      </c>
      <c r="I303" s="17">
        <v>7.7578765250737203E-2</v>
      </c>
      <c r="J303" s="17">
        <v>3.6216893035102699E-2</v>
      </c>
      <c r="K303" s="17">
        <v>2.25636452067614E-2</v>
      </c>
      <c r="L303" s="17">
        <v>0</v>
      </c>
      <c r="M303" s="17"/>
      <c r="N303" s="17">
        <v>0.13266586691496801</v>
      </c>
      <c r="O303" s="17">
        <v>4.8829014260126598E-2</v>
      </c>
      <c r="P303" s="17">
        <v>7.4383359897800302E-2</v>
      </c>
      <c r="Q303" s="17">
        <v>2.09843881736454E-2</v>
      </c>
      <c r="R303" s="17">
        <v>5.8090177110878702E-2</v>
      </c>
      <c r="S303" s="17">
        <v>6.6761544756154506E-2</v>
      </c>
      <c r="T303" s="17">
        <v>5.05455585259285E-2</v>
      </c>
      <c r="U303" s="17">
        <v>7.6769311610377505E-2</v>
      </c>
      <c r="V303" s="17">
        <v>6.7574043276767207E-2</v>
      </c>
      <c r="W303" s="17">
        <v>3.8149956181780201E-2</v>
      </c>
      <c r="X303" s="17">
        <v>4.5308838662949803E-2</v>
      </c>
      <c r="Y303" s="17">
        <v>8.5521761637600793E-2</v>
      </c>
      <c r="Z303" s="17"/>
      <c r="AA303" s="17">
        <v>5.9370410447572998E-2</v>
      </c>
      <c r="AB303" s="17">
        <v>0.113121361085851</v>
      </c>
      <c r="AC303" s="17">
        <v>4.5000139466967001E-2</v>
      </c>
      <c r="AD303" s="17">
        <v>6.6794084397563999E-2</v>
      </c>
      <c r="AE303" s="17">
        <v>6.6071189292049498E-2</v>
      </c>
      <c r="AF303" s="17"/>
      <c r="AG303" s="17">
        <v>3.3758833549722499E-2</v>
      </c>
      <c r="AH303" s="17">
        <v>7.1486612025112306E-2</v>
      </c>
      <c r="AI303" s="17">
        <v>2.8457308377175701E-2</v>
      </c>
      <c r="AJ303" s="17">
        <v>0.10612765166084701</v>
      </c>
      <c r="AK303" s="17">
        <v>0.12608944355347099</v>
      </c>
    </row>
    <row r="304" spans="2:37" x14ac:dyDescent="0.2">
      <c r="B304" t="s">
        <v>163</v>
      </c>
      <c r="C304" s="17">
        <v>0.15091371450648999</v>
      </c>
      <c r="D304" s="17">
        <v>0.16931148588414</v>
      </c>
      <c r="E304" s="17">
        <v>0.13295307314006999</v>
      </c>
      <c r="F304" s="17"/>
      <c r="G304" s="17">
        <v>0.24983274591864699</v>
      </c>
      <c r="H304" s="17">
        <v>0.309082827534851</v>
      </c>
      <c r="I304" s="17">
        <v>0.19737872962126901</v>
      </c>
      <c r="J304" s="17">
        <v>9.2354658364968395E-2</v>
      </c>
      <c r="K304" s="17">
        <v>6.2999137182987205E-2</v>
      </c>
      <c r="L304" s="17">
        <v>2.6070377850132401E-2</v>
      </c>
      <c r="M304" s="17"/>
      <c r="N304" s="17">
        <v>0.241467520705896</v>
      </c>
      <c r="O304" s="17">
        <v>0.11155631988429</v>
      </c>
      <c r="P304" s="17">
        <v>7.6780638542769605E-2</v>
      </c>
      <c r="Q304" s="17">
        <v>9.1165839083391598E-2</v>
      </c>
      <c r="R304" s="17">
        <v>0.20062439547630601</v>
      </c>
      <c r="S304" s="17">
        <v>0.21246416471441601</v>
      </c>
      <c r="T304" s="17">
        <v>0.10935783349314</v>
      </c>
      <c r="U304" s="17">
        <v>0.18802251957572899</v>
      </c>
      <c r="V304" s="17">
        <v>0.16962948148012699</v>
      </c>
      <c r="W304" s="17">
        <v>0.13557939420448301</v>
      </c>
      <c r="X304" s="17">
        <v>0.11128410356613801</v>
      </c>
      <c r="Y304" s="17">
        <v>7.8941037978268902E-2</v>
      </c>
      <c r="Z304" s="17"/>
      <c r="AA304" s="17">
        <v>0.210628926238973</v>
      </c>
      <c r="AB304" s="17">
        <v>0.23215466064371801</v>
      </c>
      <c r="AC304" s="17">
        <v>0.136655971885661</v>
      </c>
      <c r="AD304" s="17">
        <v>0.108275118682779</v>
      </c>
      <c r="AE304" s="17">
        <v>0.17725827003347699</v>
      </c>
      <c r="AF304" s="17"/>
      <c r="AG304" s="17">
        <v>0.17035388211386299</v>
      </c>
      <c r="AH304" s="17">
        <v>0.198903560838636</v>
      </c>
      <c r="AI304" s="17">
        <v>0.13505618009911999</v>
      </c>
      <c r="AJ304" s="17">
        <v>0.10489412423358099</v>
      </c>
      <c r="AK304" s="17">
        <v>0.140685622730506</v>
      </c>
    </row>
    <row r="305" spans="2:37" x14ac:dyDescent="0.2">
      <c r="B305" t="s">
        <v>164</v>
      </c>
      <c r="C305" s="17">
        <v>0.18291013427435901</v>
      </c>
      <c r="D305" s="17">
        <v>0.186521922088241</v>
      </c>
      <c r="E305" s="17">
        <v>0.17938416233541399</v>
      </c>
      <c r="F305" s="17"/>
      <c r="G305" s="17">
        <v>0.27948848747873001</v>
      </c>
      <c r="H305" s="17">
        <v>0.23570699296991299</v>
      </c>
      <c r="I305" s="17">
        <v>0.24977981987518399</v>
      </c>
      <c r="J305" s="17">
        <v>0.141686478901239</v>
      </c>
      <c r="K305" s="17">
        <v>0.145492722357705</v>
      </c>
      <c r="L305" s="17">
        <v>8.0575436250911694E-2</v>
      </c>
      <c r="M305" s="17"/>
      <c r="N305" s="17">
        <v>0.25505772123486697</v>
      </c>
      <c r="O305" s="17">
        <v>0.16860265732223101</v>
      </c>
      <c r="P305" s="17">
        <v>0.190606517225413</v>
      </c>
      <c r="Q305" s="17">
        <v>0.14345454741823799</v>
      </c>
      <c r="R305" s="17">
        <v>0.15852938628456001</v>
      </c>
      <c r="S305" s="17">
        <v>0.178046976896447</v>
      </c>
      <c r="T305" s="17">
        <v>0.18200132451257001</v>
      </c>
      <c r="U305" s="17">
        <v>0.184524234159432</v>
      </c>
      <c r="V305" s="17">
        <v>0.177470104514282</v>
      </c>
      <c r="W305" s="17">
        <v>0.17009024996014599</v>
      </c>
      <c r="X305" s="17">
        <v>0.194111754061848</v>
      </c>
      <c r="Y305" s="17">
        <v>0.11680459089115</v>
      </c>
      <c r="Z305" s="17"/>
      <c r="AA305" s="17">
        <v>0.16140411260036999</v>
      </c>
      <c r="AB305" s="17">
        <v>0.230631250454643</v>
      </c>
      <c r="AC305" s="17">
        <v>0.174639876784008</v>
      </c>
      <c r="AD305" s="17">
        <v>0.154791207844442</v>
      </c>
      <c r="AE305" s="17">
        <v>0.30282948320504</v>
      </c>
      <c r="AF305" s="17"/>
      <c r="AG305" s="17">
        <v>0.13567733468936399</v>
      </c>
      <c r="AH305" s="17">
        <v>0.21510739377727001</v>
      </c>
      <c r="AI305" s="17">
        <v>0.22383226681388099</v>
      </c>
      <c r="AJ305" s="17">
        <v>0.16190436156724</v>
      </c>
      <c r="AK305" s="17">
        <v>0.29122098395420798</v>
      </c>
    </row>
    <row r="306" spans="2:37" x14ac:dyDescent="0.2">
      <c r="B306" t="s">
        <v>165</v>
      </c>
      <c r="C306" s="17">
        <v>9.5418234959260495E-2</v>
      </c>
      <c r="D306" s="17">
        <v>9.7633208049829098E-2</v>
      </c>
      <c r="E306" s="17">
        <v>9.3255889504511899E-2</v>
      </c>
      <c r="F306" s="17"/>
      <c r="G306" s="17">
        <v>0.134233059825805</v>
      </c>
      <c r="H306" s="17">
        <v>8.8371324219246497E-2</v>
      </c>
      <c r="I306" s="17">
        <v>0.12500031099939299</v>
      </c>
      <c r="J306" s="17">
        <v>9.0757736544910497E-2</v>
      </c>
      <c r="K306" s="17">
        <v>0.111340430983157</v>
      </c>
      <c r="L306" s="17">
        <v>4.4606683391047799E-2</v>
      </c>
      <c r="M306" s="17"/>
      <c r="N306" s="17">
        <v>9.28742585398038E-2</v>
      </c>
      <c r="O306" s="17">
        <v>9.4321400349154996E-2</v>
      </c>
      <c r="P306" s="17">
        <v>8.0445003295787507E-2</v>
      </c>
      <c r="Q306" s="17">
        <v>8.94840633032674E-2</v>
      </c>
      <c r="R306" s="17">
        <v>0.138394503895552</v>
      </c>
      <c r="S306" s="17">
        <v>9.7891411891199098E-2</v>
      </c>
      <c r="T306" s="17">
        <v>9.6043960926562796E-2</v>
      </c>
      <c r="U306" s="17">
        <v>8.5098938617597306E-2</v>
      </c>
      <c r="V306" s="17">
        <v>9.5807451621930495E-2</v>
      </c>
      <c r="W306" s="17">
        <v>7.2813435692516706E-2</v>
      </c>
      <c r="X306" s="17">
        <v>0.13910674746712201</v>
      </c>
      <c r="Y306" s="17">
        <v>6.8180817525488199E-2</v>
      </c>
      <c r="Z306" s="17"/>
      <c r="AA306" s="17">
        <v>6.9852356031183699E-2</v>
      </c>
      <c r="AB306" s="17">
        <v>9.9415803463580102E-2</v>
      </c>
      <c r="AC306" s="17">
        <v>9.2505022301694301E-2</v>
      </c>
      <c r="AD306" s="17">
        <v>0.115163780614965</v>
      </c>
      <c r="AE306" s="17">
        <v>0.105003111726801</v>
      </c>
      <c r="AF306" s="17"/>
      <c r="AG306" s="17">
        <v>5.7610750099437599E-2</v>
      </c>
      <c r="AH306" s="17">
        <v>9.1361609982305594E-2</v>
      </c>
      <c r="AI306" s="17">
        <v>8.6626770181479698E-2</v>
      </c>
      <c r="AJ306" s="17">
        <v>0.124603543483677</v>
      </c>
      <c r="AK306" s="17">
        <v>8.0832374964122405E-2</v>
      </c>
    </row>
    <row r="307" spans="2:37" x14ac:dyDescent="0.2">
      <c r="B307" t="s">
        <v>116</v>
      </c>
      <c r="C307" s="17">
        <v>0.20572704238318501</v>
      </c>
      <c r="D307" s="17">
        <v>0.194234067187535</v>
      </c>
      <c r="E307" s="17">
        <v>0.21694694513581</v>
      </c>
      <c r="F307" s="17"/>
      <c r="G307" s="17">
        <v>8.4863439915678504E-2</v>
      </c>
      <c r="H307" s="17">
        <v>9.98307189307754E-2</v>
      </c>
      <c r="I307" s="17">
        <v>0.13245635404713199</v>
      </c>
      <c r="J307" s="17">
        <v>0.24119989869387801</v>
      </c>
      <c r="K307" s="17">
        <v>0.254883533135986</v>
      </c>
      <c r="L307" s="17">
        <v>0.36911845833954399</v>
      </c>
      <c r="M307" s="17"/>
      <c r="N307" s="17">
        <v>0.13139254128029401</v>
      </c>
      <c r="O307" s="17">
        <v>0.231962245985219</v>
      </c>
      <c r="P307" s="17">
        <v>0.23431477528889499</v>
      </c>
      <c r="Q307" s="17">
        <v>0.28003663036285797</v>
      </c>
      <c r="R307" s="17">
        <v>0.17615948518633801</v>
      </c>
      <c r="S307" s="17">
        <v>0.19162558174782299</v>
      </c>
      <c r="T307" s="17">
        <v>0.16874739405620101</v>
      </c>
      <c r="U307" s="17">
        <v>0.23806285996766099</v>
      </c>
      <c r="V307" s="17">
        <v>0.20720232996472299</v>
      </c>
      <c r="W307" s="17">
        <v>0.179781072699291</v>
      </c>
      <c r="X307" s="17">
        <v>0.247449951349065</v>
      </c>
      <c r="Y307" s="17">
        <v>0.310770399609616</v>
      </c>
      <c r="Z307" s="17"/>
      <c r="AA307" s="17">
        <v>0.23399935268142399</v>
      </c>
      <c r="AB307" s="17">
        <v>0.114039500638025</v>
      </c>
      <c r="AC307" s="17">
        <v>0.24258569417235301</v>
      </c>
      <c r="AD307" s="17">
        <v>0.23124784782007299</v>
      </c>
      <c r="AE307" s="17">
        <v>0.106567913543669</v>
      </c>
      <c r="AF307" s="17"/>
      <c r="AG307" s="17">
        <v>0.282800909340648</v>
      </c>
      <c r="AH307" s="17">
        <v>0.14390223715915601</v>
      </c>
      <c r="AI307" s="17">
        <v>0.23460062239413601</v>
      </c>
      <c r="AJ307" s="17">
        <v>0.229766634321112</v>
      </c>
      <c r="AK307" s="17">
        <v>0.15452360925720601</v>
      </c>
    </row>
    <row r="308" spans="2:37" x14ac:dyDescent="0.2">
      <c r="B308" t="s">
        <v>153</v>
      </c>
      <c r="C308" s="17">
        <v>0.29936896122088102</v>
      </c>
      <c r="D308" s="17">
        <v>0.27413932363181598</v>
      </c>
      <c r="E308" s="17">
        <v>0.32399914404250901</v>
      </c>
      <c r="F308" s="17"/>
      <c r="G308" s="17">
        <v>0.119363919749469</v>
      </c>
      <c r="H308" s="17">
        <v>0.121429630418839</v>
      </c>
      <c r="I308" s="17">
        <v>0.21780602020628401</v>
      </c>
      <c r="J308" s="17">
        <v>0.39778433445990302</v>
      </c>
      <c r="K308" s="17">
        <v>0.402720531133402</v>
      </c>
      <c r="L308" s="17">
        <v>0.47962904416836599</v>
      </c>
      <c r="M308" s="17"/>
      <c r="N308" s="17">
        <v>0.14654209132417101</v>
      </c>
      <c r="O308" s="17">
        <v>0.34472836219897801</v>
      </c>
      <c r="P308" s="17">
        <v>0.343469705749334</v>
      </c>
      <c r="Q308" s="17">
        <v>0.37487453165860002</v>
      </c>
      <c r="R308" s="17">
        <v>0.26820205204636499</v>
      </c>
      <c r="S308" s="17">
        <v>0.25321031999396199</v>
      </c>
      <c r="T308" s="17">
        <v>0.39330392848559798</v>
      </c>
      <c r="U308" s="17">
        <v>0.22752213606920399</v>
      </c>
      <c r="V308" s="17">
        <v>0.28231658914217</v>
      </c>
      <c r="W308" s="17">
        <v>0.40358589126178401</v>
      </c>
      <c r="X308" s="17">
        <v>0.26273860489287698</v>
      </c>
      <c r="Y308" s="17">
        <v>0.33978139235787602</v>
      </c>
      <c r="Z308" s="17"/>
      <c r="AA308" s="17">
        <v>0.26474484200047699</v>
      </c>
      <c r="AB308" s="17">
        <v>0.21063742371418201</v>
      </c>
      <c r="AC308" s="17">
        <v>0.30861329538931598</v>
      </c>
      <c r="AD308" s="17">
        <v>0.323727960640176</v>
      </c>
      <c r="AE308" s="17">
        <v>0.24227003219896401</v>
      </c>
      <c r="AF308" s="17"/>
      <c r="AG308" s="17">
        <v>0.31979829020696598</v>
      </c>
      <c r="AH308" s="17">
        <v>0.27923858621752001</v>
      </c>
      <c r="AI308" s="17">
        <v>0.29142685213420699</v>
      </c>
      <c r="AJ308" s="17">
        <v>0.27270368473354301</v>
      </c>
      <c r="AK308" s="17">
        <v>0.20664796554048601</v>
      </c>
    </row>
    <row r="309" spans="2:37" x14ac:dyDescent="0.2">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row>
    <row r="310" spans="2:37" x14ac:dyDescent="0.2">
      <c r="B310" s="6" t="s">
        <v>174</v>
      </c>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row>
    <row r="311" spans="2:37" x14ac:dyDescent="0.2">
      <c r="B311" s="21" t="s">
        <v>60</v>
      </c>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row>
    <row r="312" spans="2:37" x14ac:dyDescent="0.2">
      <c r="B312" t="s">
        <v>162</v>
      </c>
      <c r="C312" s="17">
        <v>7.3357698497106896E-2</v>
      </c>
      <c r="D312" s="17">
        <v>8.7296492107824697E-2</v>
      </c>
      <c r="E312" s="17">
        <v>5.9750089837136901E-2</v>
      </c>
      <c r="F312" s="17"/>
      <c r="G312" s="17">
        <v>0.12831342423095099</v>
      </c>
      <c r="H312" s="17">
        <v>0.13156524548119</v>
      </c>
      <c r="I312" s="17">
        <v>0.10289916550540899</v>
      </c>
      <c r="J312" s="17">
        <v>6.5930392460578593E-2</v>
      </c>
      <c r="K312" s="17">
        <v>1.8901086454614802E-2</v>
      </c>
      <c r="L312" s="17">
        <v>8.4379161789344195E-3</v>
      </c>
      <c r="M312" s="17"/>
      <c r="N312" s="17">
        <v>0.104340575746056</v>
      </c>
      <c r="O312" s="17">
        <v>5.6009361125323197E-2</v>
      </c>
      <c r="P312" s="17">
        <v>7.3799271931468499E-2</v>
      </c>
      <c r="Q312" s="17">
        <v>2.2166505184159701E-2</v>
      </c>
      <c r="R312" s="17">
        <v>8.69218282255831E-2</v>
      </c>
      <c r="S312" s="17">
        <v>0.101434744531937</v>
      </c>
      <c r="T312" s="17">
        <v>2.9562574322177598E-2</v>
      </c>
      <c r="U312" s="17">
        <v>7.8031374521397301E-2</v>
      </c>
      <c r="V312" s="17">
        <v>0.107739159097829</v>
      </c>
      <c r="W312" s="17">
        <v>7.1953024706456398E-2</v>
      </c>
      <c r="X312" s="17">
        <v>5.8704994989402001E-2</v>
      </c>
      <c r="Y312" s="17">
        <v>5.27688069993755E-2</v>
      </c>
      <c r="Z312" s="17"/>
      <c r="AA312" s="17">
        <v>6.4336579291168802E-2</v>
      </c>
      <c r="AB312" s="17">
        <v>0.11874082548048399</v>
      </c>
      <c r="AC312" s="17">
        <v>4.4308714617413397E-2</v>
      </c>
      <c r="AD312" s="17">
        <v>7.4837273780472502E-2</v>
      </c>
      <c r="AE312" s="17">
        <v>7.4826372295556595E-2</v>
      </c>
      <c r="AF312" s="17"/>
      <c r="AG312" s="17">
        <v>5.4179499529443197E-2</v>
      </c>
      <c r="AH312" s="17">
        <v>8.3825578998309794E-2</v>
      </c>
      <c r="AI312" s="17">
        <v>4.4041963838451999E-2</v>
      </c>
      <c r="AJ312" s="17">
        <v>9.4753215511832606E-2</v>
      </c>
      <c r="AK312" s="17">
        <v>7.0706951539975804E-2</v>
      </c>
    </row>
    <row r="313" spans="2:37" x14ac:dyDescent="0.2">
      <c r="B313" t="s">
        <v>163</v>
      </c>
      <c r="C313" s="17">
        <v>0.14631218728293</v>
      </c>
      <c r="D313" s="17">
        <v>0.156036611893034</v>
      </c>
      <c r="E313" s="17">
        <v>0.136818814453598</v>
      </c>
      <c r="F313" s="17"/>
      <c r="G313" s="17">
        <v>0.21027934455004599</v>
      </c>
      <c r="H313" s="17">
        <v>0.25608273028439199</v>
      </c>
      <c r="I313" s="17">
        <v>0.19155394930971201</v>
      </c>
      <c r="J313" s="17">
        <v>8.7457728166812798E-2</v>
      </c>
      <c r="K313" s="17">
        <v>0.107723865699467</v>
      </c>
      <c r="L313" s="17">
        <v>5.19609227171966E-2</v>
      </c>
      <c r="M313" s="17"/>
      <c r="N313" s="17">
        <v>0.22550925858121701</v>
      </c>
      <c r="O313" s="17">
        <v>0.13460095244463399</v>
      </c>
      <c r="P313" s="17">
        <v>0.11046538875261901</v>
      </c>
      <c r="Q313" s="17">
        <v>0.125075175222288</v>
      </c>
      <c r="R313" s="17">
        <v>0.127577888701564</v>
      </c>
      <c r="S313" s="17">
        <v>0.14716446800161401</v>
      </c>
      <c r="T313" s="17">
        <v>0.16224553483420301</v>
      </c>
      <c r="U313" s="17">
        <v>0.18841383472235301</v>
      </c>
      <c r="V313" s="17">
        <v>0.16265081117046201</v>
      </c>
      <c r="W313" s="17">
        <v>8.4136200859049895E-2</v>
      </c>
      <c r="X313" s="17">
        <v>0.116460088311298</v>
      </c>
      <c r="Y313" s="17">
        <v>0.105200390471392</v>
      </c>
      <c r="Z313" s="17"/>
      <c r="AA313" s="17">
        <v>0.16947632413912</v>
      </c>
      <c r="AB313" s="17">
        <v>0.21221402830757299</v>
      </c>
      <c r="AC313" s="17">
        <v>0.11119120356237799</v>
      </c>
      <c r="AD313" s="17">
        <v>0.13761129504038</v>
      </c>
      <c r="AE313" s="17">
        <v>0.17028340790823901</v>
      </c>
      <c r="AF313" s="17"/>
      <c r="AG313" s="17">
        <v>0.14900642952482099</v>
      </c>
      <c r="AH313" s="17">
        <v>0.17824114314726</v>
      </c>
      <c r="AI313" s="17">
        <v>0.103492805035754</v>
      </c>
      <c r="AJ313" s="17">
        <v>0.14141078091515399</v>
      </c>
      <c r="AK313" s="17">
        <v>0.20720638562864199</v>
      </c>
    </row>
    <row r="314" spans="2:37" x14ac:dyDescent="0.2">
      <c r="B314" t="s">
        <v>164</v>
      </c>
      <c r="C314" s="17">
        <v>0.26104740037589802</v>
      </c>
      <c r="D314" s="17">
        <v>0.29070663194400298</v>
      </c>
      <c r="E314" s="17">
        <v>0.232092870478571</v>
      </c>
      <c r="F314" s="17"/>
      <c r="G314" s="17">
        <v>0.268348914252587</v>
      </c>
      <c r="H314" s="17">
        <v>0.27674404828443</v>
      </c>
      <c r="I314" s="17">
        <v>0.27519504988132398</v>
      </c>
      <c r="J314" s="17">
        <v>0.24389545197217599</v>
      </c>
      <c r="K314" s="17">
        <v>0.29450459164237403</v>
      </c>
      <c r="L314" s="17">
        <v>0.22351205092564999</v>
      </c>
      <c r="M314" s="17"/>
      <c r="N314" s="17">
        <v>0.27449295145415797</v>
      </c>
      <c r="O314" s="17">
        <v>0.29423263770538099</v>
      </c>
      <c r="P314" s="17">
        <v>0.24421460395033801</v>
      </c>
      <c r="Q314" s="17">
        <v>0.23815795007936699</v>
      </c>
      <c r="R314" s="17">
        <v>0.25385826414034701</v>
      </c>
      <c r="S314" s="17">
        <v>0.28277731247579102</v>
      </c>
      <c r="T314" s="17">
        <v>0.22840360414691699</v>
      </c>
      <c r="U314" s="17">
        <v>0.238908348572271</v>
      </c>
      <c r="V314" s="17">
        <v>0.27418384640974702</v>
      </c>
      <c r="W314" s="17">
        <v>0.249868113144156</v>
      </c>
      <c r="X314" s="17">
        <v>0.24149303702824401</v>
      </c>
      <c r="Y314" s="17">
        <v>0.25335266156453501</v>
      </c>
      <c r="Z314" s="17"/>
      <c r="AA314" s="17">
        <v>0.24958752128515499</v>
      </c>
      <c r="AB314" s="17">
        <v>0.26818636827110998</v>
      </c>
      <c r="AC314" s="17">
        <v>0.31514832065084603</v>
      </c>
      <c r="AD314" s="17">
        <v>0.26109203561939298</v>
      </c>
      <c r="AE314" s="17">
        <v>0.262645381009384</v>
      </c>
      <c r="AF314" s="17"/>
      <c r="AG314" s="17">
        <v>0.23468463187420199</v>
      </c>
      <c r="AH314" s="17">
        <v>0.28572976092980901</v>
      </c>
      <c r="AI314" s="17">
        <v>0.30362349099159902</v>
      </c>
      <c r="AJ314" s="17">
        <v>0.27108077814408899</v>
      </c>
      <c r="AK314" s="17">
        <v>0.24111832984693701</v>
      </c>
    </row>
    <row r="315" spans="2:37" x14ac:dyDescent="0.2">
      <c r="B315" t="s">
        <v>165</v>
      </c>
      <c r="C315" s="17">
        <v>0.19157375564274601</v>
      </c>
      <c r="D315" s="17">
        <v>0.19473824325120101</v>
      </c>
      <c r="E315" s="17">
        <v>0.18848445608155301</v>
      </c>
      <c r="F315" s="17"/>
      <c r="G315" s="17">
        <v>0.18791348866364599</v>
      </c>
      <c r="H315" s="17">
        <v>0.164331683164128</v>
      </c>
      <c r="I315" s="17">
        <v>0.17342485344075301</v>
      </c>
      <c r="J315" s="17">
        <v>0.20257790806547801</v>
      </c>
      <c r="K315" s="17">
        <v>0.17044431771997501</v>
      </c>
      <c r="L315" s="17">
        <v>0.236022316268064</v>
      </c>
      <c r="M315" s="17"/>
      <c r="N315" s="17">
        <v>0.15886341293297099</v>
      </c>
      <c r="O315" s="17">
        <v>0.15403564127515701</v>
      </c>
      <c r="P315" s="17">
        <v>0.21574643580744499</v>
      </c>
      <c r="Q315" s="17">
        <v>0.20547134427532501</v>
      </c>
      <c r="R315" s="17">
        <v>0.197091012592499</v>
      </c>
      <c r="S315" s="17">
        <v>0.20151970423027399</v>
      </c>
      <c r="T315" s="17">
        <v>0.232250047695507</v>
      </c>
      <c r="U315" s="17">
        <v>0.163641287970023</v>
      </c>
      <c r="V315" s="17">
        <v>0.17096633454469901</v>
      </c>
      <c r="W315" s="17">
        <v>0.20539405584985501</v>
      </c>
      <c r="X315" s="17">
        <v>0.24178601903366001</v>
      </c>
      <c r="Y315" s="17">
        <v>0.23850175292798501</v>
      </c>
      <c r="Z315" s="17"/>
      <c r="AA315" s="17">
        <v>0.19956118027894601</v>
      </c>
      <c r="AB315" s="17">
        <v>0.17975936165416001</v>
      </c>
      <c r="AC315" s="17">
        <v>0.17602612087778299</v>
      </c>
      <c r="AD315" s="17">
        <v>0.197533900972756</v>
      </c>
      <c r="AE315" s="17">
        <v>0.21542570482967399</v>
      </c>
      <c r="AF315" s="17"/>
      <c r="AG315" s="17">
        <v>0.179108277013942</v>
      </c>
      <c r="AH315" s="17">
        <v>0.17412423008501299</v>
      </c>
      <c r="AI315" s="17">
        <v>0.21493199178512401</v>
      </c>
      <c r="AJ315" s="17">
        <v>0.180791306317823</v>
      </c>
      <c r="AK315" s="17">
        <v>0.21352573805098099</v>
      </c>
    </row>
    <row r="316" spans="2:37" x14ac:dyDescent="0.2">
      <c r="B316" t="s">
        <v>116</v>
      </c>
      <c r="C316" s="17">
        <v>0.16983475540399401</v>
      </c>
      <c r="D316" s="17">
        <v>0.14578554525336601</v>
      </c>
      <c r="E316" s="17">
        <v>0.19331255767660399</v>
      </c>
      <c r="F316" s="17"/>
      <c r="G316" s="17">
        <v>0.13718844878037401</v>
      </c>
      <c r="H316" s="17">
        <v>0.11235771447704999</v>
      </c>
      <c r="I316" s="17">
        <v>0.135660764339088</v>
      </c>
      <c r="J316" s="17">
        <v>0.207652527494328</v>
      </c>
      <c r="K316" s="17">
        <v>0.18660809591116601</v>
      </c>
      <c r="L316" s="17">
        <v>0.22380503753231901</v>
      </c>
      <c r="M316" s="17"/>
      <c r="N316" s="17">
        <v>0.12344764564230599</v>
      </c>
      <c r="O316" s="17">
        <v>0.17294155001761599</v>
      </c>
      <c r="P316" s="17">
        <v>0.172884727932164</v>
      </c>
      <c r="Q316" s="17">
        <v>0.17873815124279899</v>
      </c>
      <c r="R316" s="17">
        <v>0.18298974107389501</v>
      </c>
      <c r="S316" s="17">
        <v>0.17502977228467101</v>
      </c>
      <c r="T316" s="17">
        <v>0.164853910722913</v>
      </c>
      <c r="U316" s="17">
        <v>0.18299757193847099</v>
      </c>
      <c r="V316" s="17">
        <v>0.15042649325188101</v>
      </c>
      <c r="W316" s="17">
        <v>0.21495665952399801</v>
      </c>
      <c r="X316" s="17">
        <v>0.19062715071914199</v>
      </c>
      <c r="Y316" s="17">
        <v>0.18899225176253401</v>
      </c>
      <c r="Z316" s="17"/>
      <c r="AA316" s="17">
        <v>0.17620526107727799</v>
      </c>
      <c r="AB316" s="17">
        <v>0.12565488692873999</v>
      </c>
      <c r="AC316" s="17">
        <v>0.21338042827398199</v>
      </c>
      <c r="AD316" s="17">
        <v>0.16268847819106599</v>
      </c>
      <c r="AE316" s="17">
        <v>0.129917083298488</v>
      </c>
      <c r="AF316" s="17"/>
      <c r="AG316" s="17">
        <v>0.198796354894547</v>
      </c>
      <c r="AH316" s="17">
        <v>0.15426995344097699</v>
      </c>
      <c r="AI316" s="17">
        <v>0.15257391402854401</v>
      </c>
      <c r="AJ316" s="17">
        <v>0.14790385611440601</v>
      </c>
      <c r="AK316" s="17">
        <v>0.121921826338309</v>
      </c>
    </row>
    <row r="317" spans="2:37" x14ac:dyDescent="0.2">
      <c r="B317" t="s">
        <v>153</v>
      </c>
      <c r="C317" s="17">
        <v>0.15787420279732201</v>
      </c>
      <c r="D317" s="17">
        <v>0.12543647555057399</v>
      </c>
      <c r="E317" s="17">
        <v>0.189541211472538</v>
      </c>
      <c r="F317" s="17"/>
      <c r="G317" s="17">
        <v>6.7956379522395596E-2</v>
      </c>
      <c r="H317" s="17">
        <v>5.8918578308809998E-2</v>
      </c>
      <c r="I317" s="17">
        <v>0.121266217523713</v>
      </c>
      <c r="J317" s="17">
        <v>0.19248599184062801</v>
      </c>
      <c r="K317" s="17">
        <v>0.22181804257240301</v>
      </c>
      <c r="L317" s="17">
        <v>0.25626175637783799</v>
      </c>
      <c r="M317" s="17"/>
      <c r="N317" s="17">
        <v>0.11334615564329199</v>
      </c>
      <c r="O317" s="17">
        <v>0.188179857431888</v>
      </c>
      <c r="P317" s="17">
        <v>0.182889571625966</v>
      </c>
      <c r="Q317" s="17">
        <v>0.23039087399606201</v>
      </c>
      <c r="R317" s="17">
        <v>0.15156126526611199</v>
      </c>
      <c r="S317" s="17">
        <v>9.2073998475713806E-2</v>
      </c>
      <c r="T317" s="17">
        <v>0.18268432827828199</v>
      </c>
      <c r="U317" s="17">
        <v>0.148007582275484</v>
      </c>
      <c r="V317" s="17">
        <v>0.13403335552538101</v>
      </c>
      <c r="W317" s="17">
        <v>0.17369194591648399</v>
      </c>
      <c r="X317" s="17">
        <v>0.15092870991825399</v>
      </c>
      <c r="Y317" s="17">
        <v>0.16118413627417899</v>
      </c>
      <c r="Z317" s="17"/>
      <c r="AA317" s="17">
        <v>0.14083313392833299</v>
      </c>
      <c r="AB317" s="17">
        <v>9.5444529357932101E-2</v>
      </c>
      <c r="AC317" s="17">
        <v>0.13994521201759799</v>
      </c>
      <c r="AD317" s="17">
        <v>0.166237016395932</v>
      </c>
      <c r="AE317" s="17">
        <v>0.14690205065865999</v>
      </c>
      <c r="AF317" s="17"/>
      <c r="AG317" s="17">
        <v>0.18422480716304601</v>
      </c>
      <c r="AH317" s="17">
        <v>0.123809333398632</v>
      </c>
      <c r="AI317" s="17">
        <v>0.181335834320527</v>
      </c>
      <c r="AJ317" s="17">
        <v>0.16406006299669401</v>
      </c>
      <c r="AK317" s="17">
        <v>0.145520768595156</v>
      </c>
    </row>
    <row r="318" spans="2:37" x14ac:dyDescent="0.2">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row>
    <row r="319" spans="2:37" x14ac:dyDescent="0.2">
      <c r="B319" s="6" t="s">
        <v>175</v>
      </c>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row>
    <row r="320" spans="2:37" x14ac:dyDescent="0.2">
      <c r="B320" s="21" t="s">
        <v>60</v>
      </c>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row>
    <row r="321" spans="2:37" x14ac:dyDescent="0.2">
      <c r="B321" t="s">
        <v>162</v>
      </c>
      <c r="C321" s="17">
        <v>4.8965496547001899E-2</v>
      </c>
      <c r="D321" s="17">
        <v>6.1765474573239498E-2</v>
      </c>
      <c r="E321" s="17">
        <v>3.6469645277396399E-2</v>
      </c>
      <c r="F321" s="17"/>
      <c r="G321" s="17">
        <v>8.1595296567155404E-2</v>
      </c>
      <c r="H321" s="17">
        <v>9.2071464886997495E-2</v>
      </c>
      <c r="I321" s="17">
        <v>7.1960941807457005E-2</v>
      </c>
      <c r="J321" s="17">
        <v>3.4657921856741498E-2</v>
      </c>
      <c r="K321" s="17">
        <v>1.64383103618423E-2</v>
      </c>
      <c r="L321" s="17">
        <v>7.2216189138265396E-3</v>
      </c>
      <c r="M321" s="17"/>
      <c r="N321" s="17">
        <v>5.3713650001933497E-2</v>
      </c>
      <c r="O321" s="17">
        <v>5.3478715304809098E-2</v>
      </c>
      <c r="P321" s="17">
        <v>3.8870880249122199E-2</v>
      </c>
      <c r="Q321" s="17">
        <v>3.22636834078995E-2</v>
      </c>
      <c r="R321" s="17">
        <v>4.8191664614025097E-2</v>
      </c>
      <c r="S321" s="17">
        <v>4.0792009970022698E-2</v>
      </c>
      <c r="T321" s="17">
        <v>4.9264317686869598E-2</v>
      </c>
      <c r="U321" s="17">
        <v>1.6659154622994499E-2</v>
      </c>
      <c r="V321" s="17">
        <v>8.6115048720472195E-2</v>
      </c>
      <c r="W321" s="17">
        <v>3.43010377075358E-2</v>
      </c>
      <c r="X321" s="17">
        <v>3.5479092727216097E-2</v>
      </c>
      <c r="Y321" s="17">
        <v>8.25593317173208E-2</v>
      </c>
      <c r="Z321" s="17"/>
      <c r="AA321" s="17">
        <v>4.6732566201655203E-2</v>
      </c>
      <c r="AB321" s="17">
        <v>7.9571883654206699E-2</v>
      </c>
      <c r="AC321" s="17">
        <v>3.4819730457336898E-2</v>
      </c>
      <c r="AD321" s="17">
        <v>4.87337518136799E-2</v>
      </c>
      <c r="AE321" s="17">
        <v>3.2730890150074E-2</v>
      </c>
      <c r="AF321" s="17"/>
      <c r="AG321" s="17">
        <v>3.2286810375747099E-2</v>
      </c>
      <c r="AH321" s="17">
        <v>5.2973254126564201E-2</v>
      </c>
      <c r="AI321" s="17">
        <v>3.95131173482174E-2</v>
      </c>
      <c r="AJ321" s="17">
        <v>6.7266165193761204E-2</v>
      </c>
      <c r="AK321" s="17">
        <v>3.9065649198030301E-2</v>
      </c>
    </row>
    <row r="322" spans="2:37" x14ac:dyDescent="0.2">
      <c r="B322" t="s">
        <v>163</v>
      </c>
      <c r="C322" s="17">
        <v>0.11251384686593401</v>
      </c>
      <c r="D322" s="17">
        <v>0.130018223687487</v>
      </c>
      <c r="E322" s="17">
        <v>9.5425373051300805E-2</v>
      </c>
      <c r="F322" s="17"/>
      <c r="G322" s="17">
        <v>0.14126354171387201</v>
      </c>
      <c r="H322" s="17">
        <v>0.217959461092674</v>
      </c>
      <c r="I322" s="17">
        <v>0.155101320720825</v>
      </c>
      <c r="J322" s="17">
        <v>7.9131135688645701E-2</v>
      </c>
      <c r="K322" s="17">
        <v>6.0881811867010201E-2</v>
      </c>
      <c r="L322" s="17">
        <v>3.5193314317227303E-2</v>
      </c>
      <c r="M322" s="17"/>
      <c r="N322" s="17">
        <v>0.19326718518472</v>
      </c>
      <c r="O322" s="17">
        <v>9.83234262847998E-2</v>
      </c>
      <c r="P322" s="17">
        <v>5.9814043803111901E-2</v>
      </c>
      <c r="Q322" s="17">
        <v>5.2462345802761601E-2</v>
      </c>
      <c r="R322" s="17">
        <v>0.14739833349981199</v>
      </c>
      <c r="S322" s="17">
        <v>0.12995587948355899</v>
      </c>
      <c r="T322" s="17">
        <v>8.4848689303678906E-2</v>
      </c>
      <c r="U322" s="17">
        <v>0.20784360517508799</v>
      </c>
      <c r="V322" s="17">
        <v>0.104906639866158</v>
      </c>
      <c r="W322" s="17">
        <v>8.0221236460337603E-2</v>
      </c>
      <c r="X322" s="17">
        <v>9.8222273931900805E-2</v>
      </c>
      <c r="Y322" s="17">
        <v>7.8917727521143802E-2</v>
      </c>
      <c r="Z322" s="17"/>
      <c r="AA322" s="17">
        <v>0.13391420009288199</v>
      </c>
      <c r="AB322" s="17">
        <v>0.17618473313664301</v>
      </c>
      <c r="AC322" s="17">
        <v>0.11853318761858</v>
      </c>
      <c r="AD322" s="17">
        <v>8.4744282317012795E-2</v>
      </c>
      <c r="AE322" s="17">
        <v>0.123844978013519</v>
      </c>
      <c r="AF322" s="17"/>
      <c r="AG322" s="17">
        <v>0.112826032413087</v>
      </c>
      <c r="AH322" s="17">
        <v>0.141432030713353</v>
      </c>
      <c r="AI322" s="17">
        <v>0.106106557190094</v>
      </c>
      <c r="AJ322" s="17">
        <v>8.9140276191578702E-2</v>
      </c>
      <c r="AK322" s="17">
        <v>0.131885751179001</v>
      </c>
    </row>
    <row r="323" spans="2:37" x14ac:dyDescent="0.2">
      <c r="B323" t="s">
        <v>164</v>
      </c>
      <c r="C323" s="17">
        <v>0.176099449432704</v>
      </c>
      <c r="D323" s="17">
        <v>0.190187656435302</v>
      </c>
      <c r="E323" s="17">
        <v>0.162345977434626</v>
      </c>
      <c r="F323" s="17"/>
      <c r="G323" s="17">
        <v>0.25505344882651299</v>
      </c>
      <c r="H323" s="17">
        <v>0.26277871623334498</v>
      </c>
      <c r="I323" s="17">
        <v>0.21449849018021999</v>
      </c>
      <c r="J323" s="17">
        <v>0.159169295439336</v>
      </c>
      <c r="K323" s="17">
        <v>0.12343640409443001</v>
      </c>
      <c r="L323" s="17">
        <v>7.1567875034485695E-2</v>
      </c>
      <c r="M323" s="17"/>
      <c r="N323" s="17">
        <v>0.24225088190127</v>
      </c>
      <c r="O323" s="17">
        <v>0.13983591852851801</v>
      </c>
      <c r="P323" s="17">
        <v>0.195480868887972</v>
      </c>
      <c r="Q323" s="17">
        <v>0.13586274334721801</v>
      </c>
      <c r="R323" s="17">
        <v>0.17619278589045501</v>
      </c>
      <c r="S323" s="17">
        <v>0.20735566612571199</v>
      </c>
      <c r="T323" s="17">
        <v>0.14580811098423299</v>
      </c>
      <c r="U323" s="17">
        <v>0.13698002828275699</v>
      </c>
      <c r="V323" s="17">
        <v>0.13898023646479599</v>
      </c>
      <c r="W323" s="17">
        <v>0.172541262263367</v>
      </c>
      <c r="X323" s="17">
        <v>0.183126838576505</v>
      </c>
      <c r="Y323" s="17">
        <v>0.267701085126831</v>
      </c>
      <c r="Z323" s="17"/>
      <c r="AA323" s="17">
        <v>0.19360522167955499</v>
      </c>
      <c r="AB323" s="17">
        <v>0.212189793286365</v>
      </c>
      <c r="AC323" s="17">
        <v>0.146193825711082</v>
      </c>
      <c r="AD323" s="17">
        <v>0.16472964720522101</v>
      </c>
      <c r="AE323" s="17">
        <v>0.24619588615495899</v>
      </c>
      <c r="AF323" s="17"/>
      <c r="AG323" s="17">
        <v>0.16156735700288899</v>
      </c>
      <c r="AH323" s="17">
        <v>0.197405857123367</v>
      </c>
      <c r="AI323" s="17">
        <v>0.179477495369219</v>
      </c>
      <c r="AJ323" s="17">
        <v>0.18665331477559</v>
      </c>
      <c r="AK323" s="17">
        <v>0.218374011733383</v>
      </c>
    </row>
    <row r="324" spans="2:37" x14ac:dyDescent="0.2">
      <c r="B324" t="s">
        <v>165</v>
      </c>
      <c r="C324" s="17">
        <v>0.13894726069145899</v>
      </c>
      <c r="D324" s="17">
        <v>0.14437206609560699</v>
      </c>
      <c r="E324" s="17">
        <v>0.13365134835803</v>
      </c>
      <c r="F324" s="17"/>
      <c r="G324" s="17">
        <v>0.18382221529425799</v>
      </c>
      <c r="H324" s="17">
        <v>0.15799981603737401</v>
      </c>
      <c r="I324" s="17">
        <v>0.18090455420707999</v>
      </c>
      <c r="J324" s="17">
        <v>0.13524684734233999</v>
      </c>
      <c r="K324" s="17">
        <v>0.14587600312111701</v>
      </c>
      <c r="L324" s="17">
        <v>5.8199130003071101E-2</v>
      </c>
      <c r="M324" s="17"/>
      <c r="N324" s="17">
        <v>0.143068365387995</v>
      </c>
      <c r="O324" s="17">
        <v>9.6300982114903899E-2</v>
      </c>
      <c r="P324" s="17">
        <v>0.155616381692435</v>
      </c>
      <c r="Q324" s="17">
        <v>0.113790279530309</v>
      </c>
      <c r="R324" s="17">
        <v>0.15365264546302099</v>
      </c>
      <c r="S324" s="17">
        <v>0.161306531228189</v>
      </c>
      <c r="T324" s="17">
        <v>9.8005841584049097E-2</v>
      </c>
      <c r="U324" s="17">
        <v>0.149378879369513</v>
      </c>
      <c r="V324" s="17">
        <v>0.18215352445788099</v>
      </c>
      <c r="W324" s="17">
        <v>0.13892172042991099</v>
      </c>
      <c r="X324" s="17">
        <v>0.14510536600747601</v>
      </c>
      <c r="Y324" s="17">
        <v>0.16069449267636701</v>
      </c>
      <c r="Z324" s="17"/>
      <c r="AA324" s="17">
        <v>0.109617463767808</v>
      </c>
      <c r="AB324" s="17">
        <v>0.17037698669575799</v>
      </c>
      <c r="AC324" s="17">
        <v>0.140935004418725</v>
      </c>
      <c r="AD324" s="17">
        <v>0.14923574318959201</v>
      </c>
      <c r="AE324" s="17">
        <v>0.14275700300635</v>
      </c>
      <c r="AF324" s="17"/>
      <c r="AG324" s="17">
        <v>9.8543408035246902E-2</v>
      </c>
      <c r="AH324" s="17">
        <v>0.15850764805935999</v>
      </c>
      <c r="AI324" s="17">
        <v>0.163412757190496</v>
      </c>
      <c r="AJ324" s="17">
        <v>0.13118001151647399</v>
      </c>
      <c r="AK324" s="17">
        <v>0.140549005380674</v>
      </c>
    </row>
    <row r="325" spans="2:37" x14ac:dyDescent="0.2">
      <c r="B325" t="s">
        <v>116</v>
      </c>
      <c r="C325" s="17">
        <v>0.20569006559259101</v>
      </c>
      <c r="D325" s="17">
        <v>0.18915717552758399</v>
      </c>
      <c r="E325" s="17">
        <v>0.221830135121275</v>
      </c>
      <c r="F325" s="17"/>
      <c r="G325" s="17">
        <v>0.154919488237693</v>
      </c>
      <c r="H325" s="17">
        <v>0.1308180432353</v>
      </c>
      <c r="I325" s="17">
        <v>0.123999240724313</v>
      </c>
      <c r="J325" s="17">
        <v>0.220754818148159</v>
      </c>
      <c r="K325" s="17">
        <v>0.24577516454958401</v>
      </c>
      <c r="L325" s="17">
        <v>0.327064339996604</v>
      </c>
      <c r="M325" s="17"/>
      <c r="N325" s="17">
        <v>0.15106230302225199</v>
      </c>
      <c r="O325" s="17">
        <v>0.212292835209692</v>
      </c>
      <c r="P325" s="17">
        <v>0.24759535715452199</v>
      </c>
      <c r="Q325" s="17">
        <v>0.27057892207288597</v>
      </c>
      <c r="R325" s="17">
        <v>0.15825106299368</v>
      </c>
      <c r="S325" s="17">
        <v>0.20545484979200099</v>
      </c>
      <c r="T325" s="17">
        <v>0.21359292249664499</v>
      </c>
      <c r="U325" s="17">
        <v>0.29283024685286302</v>
      </c>
      <c r="V325" s="17">
        <v>0.169904725960524</v>
      </c>
      <c r="W325" s="17">
        <v>0.189859593830395</v>
      </c>
      <c r="X325" s="17">
        <v>0.253877452474216</v>
      </c>
      <c r="Y325" s="17">
        <v>0.19987335240422999</v>
      </c>
      <c r="Z325" s="17"/>
      <c r="AA325" s="17">
        <v>0.24539267102392301</v>
      </c>
      <c r="AB325" s="17">
        <v>0.10415732475481999</v>
      </c>
      <c r="AC325" s="17">
        <v>0.22548377633161301</v>
      </c>
      <c r="AD325" s="17">
        <v>0.23161634003273199</v>
      </c>
      <c r="AE325" s="17">
        <v>0.16090834077081201</v>
      </c>
      <c r="AF325" s="17"/>
      <c r="AG325" s="17">
        <v>0.27471193455422899</v>
      </c>
      <c r="AH325" s="17">
        <v>0.14191714651828499</v>
      </c>
      <c r="AI325" s="17">
        <v>0.19441216386975299</v>
      </c>
      <c r="AJ325" s="17">
        <v>0.26706340670908402</v>
      </c>
      <c r="AK325" s="17">
        <v>0.22899073847999901</v>
      </c>
    </row>
    <row r="326" spans="2:37" x14ac:dyDescent="0.2">
      <c r="B326" t="s">
        <v>153</v>
      </c>
      <c r="C326" s="17">
        <v>0.31778388087030601</v>
      </c>
      <c r="D326" s="17">
        <v>0.28449940368078203</v>
      </c>
      <c r="E326" s="17">
        <v>0.35027752075737301</v>
      </c>
      <c r="F326" s="17"/>
      <c r="G326" s="17">
        <v>0.18334600936050799</v>
      </c>
      <c r="H326" s="17">
        <v>0.13837249851430899</v>
      </c>
      <c r="I326" s="17">
        <v>0.253535452360104</v>
      </c>
      <c r="J326" s="17">
        <v>0.37103998152477902</v>
      </c>
      <c r="K326" s="17">
        <v>0.40759230600601498</v>
      </c>
      <c r="L326" s="17">
        <v>0.50075372173478705</v>
      </c>
      <c r="M326" s="17"/>
      <c r="N326" s="17">
        <v>0.21663761450183</v>
      </c>
      <c r="O326" s="17">
        <v>0.39976812255727701</v>
      </c>
      <c r="P326" s="17">
        <v>0.302622468212837</v>
      </c>
      <c r="Q326" s="17">
        <v>0.395042025838925</v>
      </c>
      <c r="R326" s="17">
        <v>0.316313507539008</v>
      </c>
      <c r="S326" s="17">
        <v>0.255135063400516</v>
      </c>
      <c r="T326" s="17">
        <v>0.40848011794452299</v>
      </c>
      <c r="U326" s="17">
        <v>0.19630808569678501</v>
      </c>
      <c r="V326" s="17">
        <v>0.317939824530168</v>
      </c>
      <c r="W326" s="17">
        <v>0.38415514930845401</v>
      </c>
      <c r="X326" s="17">
        <v>0.28418897628268602</v>
      </c>
      <c r="Y326" s="17">
        <v>0.210254010554107</v>
      </c>
      <c r="Z326" s="17"/>
      <c r="AA326" s="17">
        <v>0.27073787723417703</v>
      </c>
      <c r="AB326" s="17">
        <v>0.25751927847220601</v>
      </c>
      <c r="AC326" s="17">
        <v>0.33403447546266402</v>
      </c>
      <c r="AD326" s="17">
        <v>0.32094023544176298</v>
      </c>
      <c r="AE326" s="17">
        <v>0.29356290190428702</v>
      </c>
      <c r="AF326" s="17"/>
      <c r="AG326" s="17">
        <v>0.32006445761880198</v>
      </c>
      <c r="AH326" s="17">
        <v>0.30776406345907198</v>
      </c>
      <c r="AI326" s="17">
        <v>0.31707790903222</v>
      </c>
      <c r="AJ326" s="17">
        <v>0.25869682561351098</v>
      </c>
      <c r="AK326" s="17">
        <v>0.241134844028913</v>
      </c>
    </row>
    <row r="327" spans="2:37" x14ac:dyDescent="0.2">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row>
    <row r="328" spans="2:37" x14ac:dyDescent="0.2">
      <c r="B328" s="6" t="s">
        <v>176</v>
      </c>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row>
    <row r="329" spans="2:37" x14ac:dyDescent="0.2">
      <c r="B329" s="21" t="s">
        <v>60</v>
      </c>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row>
    <row r="330" spans="2:37" x14ac:dyDescent="0.2">
      <c r="B330" t="s">
        <v>162</v>
      </c>
      <c r="C330" s="17">
        <v>5.1963934190515398E-2</v>
      </c>
      <c r="D330" s="17">
        <v>5.7592357580947801E-2</v>
      </c>
      <c r="E330" s="17">
        <v>4.6469241822681501E-2</v>
      </c>
      <c r="F330" s="17"/>
      <c r="G330" s="17">
        <v>0.101361454360341</v>
      </c>
      <c r="H330" s="17">
        <v>0.104057732174936</v>
      </c>
      <c r="I330" s="17">
        <v>6.7701937665200301E-2</v>
      </c>
      <c r="J330" s="17">
        <v>3.6498333770179102E-2</v>
      </c>
      <c r="K330" s="17">
        <v>1.7464730184526499E-2</v>
      </c>
      <c r="L330" s="17">
        <v>0</v>
      </c>
      <c r="M330" s="17"/>
      <c r="N330" s="17">
        <v>7.6346952645796995E-2</v>
      </c>
      <c r="O330" s="17">
        <v>2.8541609354014601E-2</v>
      </c>
      <c r="P330" s="17">
        <v>5.1348544870395002E-2</v>
      </c>
      <c r="Q330" s="17">
        <v>2.4826188558139499E-2</v>
      </c>
      <c r="R330" s="17">
        <v>4.3898599489944803E-2</v>
      </c>
      <c r="S330" s="17">
        <v>5.3724346958726903E-2</v>
      </c>
      <c r="T330" s="17">
        <v>3.4703606836638597E-2</v>
      </c>
      <c r="U330" s="17">
        <v>6.3798444009471697E-2</v>
      </c>
      <c r="V330" s="17">
        <v>7.8500738427797895E-2</v>
      </c>
      <c r="W330" s="17">
        <v>4.9241313234927198E-2</v>
      </c>
      <c r="X330" s="17">
        <v>5.6675543988759999E-2</v>
      </c>
      <c r="Y330" s="17">
        <v>6.9075293699291093E-2</v>
      </c>
      <c r="Z330" s="17"/>
      <c r="AA330" s="17">
        <v>4.68407935004823E-2</v>
      </c>
      <c r="AB330" s="17">
        <v>8.2701681438169E-2</v>
      </c>
      <c r="AC330" s="17">
        <v>3.2567220927626303E-2</v>
      </c>
      <c r="AD330" s="17">
        <v>4.1221201389796798E-2</v>
      </c>
      <c r="AE330" s="17">
        <v>4.2122625720614801E-2</v>
      </c>
      <c r="AF330" s="17"/>
      <c r="AG330" s="17">
        <v>3.5885665637995903E-2</v>
      </c>
      <c r="AH330" s="17">
        <v>6.0615574935413197E-2</v>
      </c>
      <c r="AI330" s="17">
        <v>2.9512487169006899E-2</v>
      </c>
      <c r="AJ330" s="17">
        <v>6.7093374915906695E-2</v>
      </c>
      <c r="AK330" s="17">
        <v>4.8488568626926999E-2</v>
      </c>
    </row>
    <row r="331" spans="2:37" x14ac:dyDescent="0.2">
      <c r="B331" t="s">
        <v>163</v>
      </c>
      <c r="C331" s="17">
        <v>0.13386090358724401</v>
      </c>
      <c r="D331" s="17">
        <v>0.15697402566554899</v>
      </c>
      <c r="E331" s="17">
        <v>0.111296947987108</v>
      </c>
      <c r="F331" s="17"/>
      <c r="G331" s="17">
        <v>0.200983194305969</v>
      </c>
      <c r="H331" s="17">
        <v>0.26497067563966797</v>
      </c>
      <c r="I331" s="17">
        <v>0.15931960257219099</v>
      </c>
      <c r="J331" s="17">
        <v>0.106739523143337</v>
      </c>
      <c r="K331" s="17">
        <v>6.8711660289351301E-2</v>
      </c>
      <c r="L331" s="17">
        <v>2.8258232720067299E-2</v>
      </c>
      <c r="M331" s="17"/>
      <c r="N331" s="17">
        <v>0.21120787428625201</v>
      </c>
      <c r="O331" s="17">
        <v>0.120605162589391</v>
      </c>
      <c r="P331" s="17">
        <v>8.4921473393914204E-2</v>
      </c>
      <c r="Q331" s="17">
        <v>9.40701060395603E-2</v>
      </c>
      <c r="R331" s="17">
        <v>0.13521950908625099</v>
      </c>
      <c r="S331" s="17">
        <v>0.18654959909382099</v>
      </c>
      <c r="T331" s="17">
        <v>8.4036317138541095E-2</v>
      </c>
      <c r="U331" s="17">
        <v>0.16905846720526199</v>
      </c>
      <c r="V331" s="17">
        <v>0.17096921234373599</v>
      </c>
      <c r="W331" s="17">
        <v>7.2729831996798E-2</v>
      </c>
      <c r="X331" s="17">
        <v>8.7315224997395996E-2</v>
      </c>
      <c r="Y331" s="17">
        <v>0.129061055889829</v>
      </c>
      <c r="Z331" s="17"/>
      <c r="AA331" s="17">
        <v>0.132441234031586</v>
      </c>
      <c r="AB331" s="17">
        <v>0.21087997675331399</v>
      </c>
      <c r="AC331" s="17">
        <v>0.119831012555857</v>
      </c>
      <c r="AD331" s="17">
        <v>0.122271029741959</v>
      </c>
      <c r="AE331" s="17">
        <v>0.14844058601805801</v>
      </c>
      <c r="AF331" s="17"/>
      <c r="AG331" s="17">
        <v>0.106977945805989</v>
      </c>
      <c r="AH331" s="17">
        <v>0.17814466749596899</v>
      </c>
      <c r="AI331" s="17">
        <v>0.13283539288919199</v>
      </c>
      <c r="AJ331" s="17">
        <v>0.121279074153971</v>
      </c>
      <c r="AK331" s="17">
        <v>0.12820646953168799</v>
      </c>
    </row>
    <row r="332" spans="2:37" x14ac:dyDescent="0.2">
      <c r="B332" t="s">
        <v>164</v>
      </c>
      <c r="C332" s="17">
        <v>0.23020875177595199</v>
      </c>
      <c r="D332" s="17">
        <v>0.25815925339659601</v>
      </c>
      <c r="E332" s="17">
        <v>0.20292235249882101</v>
      </c>
      <c r="F332" s="17"/>
      <c r="G332" s="17">
        <v>0.34615764479467398</v>
      </c>
      <c r="H332" s="17">
        <v>0.32914901558333898</v>
      </c>
      <c r="I332" s="17">
        <v>0.30068568688340602</v>
      </c>
      <c r="J332" s="17">
        <v>0.166889934656758</v>
      </c>
      <c r="K332" s="17">
        <v>0.20023663868288899</v>
      </c>
      <c r="L332" s="17">
        <v>8.7671657471002598E-2</v>
      </c>
      <c r="M332" s="17"/>
      <c r="N332" s="17">
        <v>0.31605899116588099</v>
      </c>
      <c r="O332" s="17">
        <v>0.194023922325466</v>
      </c>
      <c r="P332" s="17">
        <v>0.23814919236335699</v>
      </c>
      <c r="Q332" s="17">
        <v>0.16981338657879999</v>
      </c>
      <c r="R332" s="17">
        <v>0.240969813528536</v>
      </c>
      <c r="S332" s="17">
        <v>0.24798403408855799</v>
      </c>
      <c r="T332" s="17">
        <v>0.20706647781344301</v>
      </c>
      <c r="U332" s="17">
        <v>0.23317649804056001</v>
      </c>
      <c r="V332" s="17">
        <v>0.26692011595445397</v>
      </c>
      <c r="W332" s="17">
        <v>0.183690286579549</v>
      </c>
      <c r="X332" s="17">
        <v>0.175135574614419</v>
      </c>
      <c r="Y332" s="17">
        <v>0.22162677319521601</v>
      </c>
      <c r="Z332" s="17"/>
      <c r="AA332" s="17">
        <v>0.23419149093111899</v>
      </c>
      <c r="AB332" s="17">
        <v>0.26830200470829102</v>
      </c>
      <c r="AC332" s="17">
        <v>0.23336557143956599</v>
      </c>
      <c r="AD332" s="17">
        <v>0.217876912076616</v>
      </c>
      <c r="AE332" s="17">
        <v>0.36193135063389198</v>
      </c>
      <c r="AF332" s="17"/>
      <c r="AG332" s="17">
        <v>0.19561030980085201</v>
      </c>
      <c r="AH332" s="17">
        <v>0.24433454273340399</v>
      </c>
      <c r="AI332" s="17">
        <v>0.23678258970375701</v>
      </c>
      <c r="AJ332" s="17">
        <v>0.23224185473494</v>
      </c>
      <c r="AK332" s="17">
        <v>0.35191459675397302</v>
      </c>
    </row>
    <row r="333" spans="2:37" x14ac:dyDescent="0.2">
      <c r="B333" t="s">
        <v>165</v>
      </c>
      <c r="C333" s="17">
        <v>0.114217317845838</v>
      </c>
      <c r="D333" s="17">
        <v>0.124513478950923</v>
      </c>
      <c r="E333" s="17">
        <v>0.104165792948428</v>
      </c>
      <c r="F333" s="17"/>
      <c r="G333" s="17">
        <v>0.15284325275913499</v>
      </c>
      <c r="H333" s="17">
        <v>0.129255195213277</v>
      </c>
      <c r="I333" s="17">
        <v>0.15152171644658</v>
      </c>
      <c r="J333" s="17">
        <v>0.134084983480348</v>
      </c>
      <c r="K333" s="17">
        <v>0.110189779923843</v>
      </c>
      <c r="L333" s="17">
        <v>3.2870367724036703E-2</v>
      </c>
      <c r="M333" s="17"/>
      <c r="N333" s="17">
        <v>0.12695545328910299</v>
      </c>
      <c r="O333" s="17">
        <v>9.0785774985621695E-2</v>
      </c>
      <c r="P333" s="17">
        <v>0.12647958307270599</v>
      </c>
      <c r="Q333" s="17">
        <v>0.13519821417292799</v>
      </c>
      <c r="R333" s="17">
        <v>0.126713690037561</v>
      </c>
      <c r="S333" s="17">
        <v>0.114845676359078</v>
      </c>
      <c r="T333" s="17">
        <v>7.9663612383809299E-2</v>
      </c>
      <c r="U333" s="17">
        <v>9.1357540255673997E-2</v>
      </c>
      <c r="V333" s="17">
        <v>0.10052532566542099</v>
      </c>
      <c r="W333" s="17">
        <v>0.139879010614055</v>
      </c>
      <c r="X333" s="17">
        <v>0.122280978569866</v>
      </c>
      <c r="Y333" s="17">
        <v>0.112006702558758</v>
      </c>
      <c r="Z333" s="17"/>
      <c r="AA333" s="17">
        <v>0.103453897294813</v>
      </c>
      <c r="AB333" s="17">
        <v>0.11563961198582</v>
      </c>
      <c r="AC333" s="17">
        <v>0.12648803618596099</v>
      </c>
      <c r="AD333" s="17">
        <v>0.14199534449448301</v>
      </c>
      <c r="AE333" s="17">
        <v>0.11498063750472801</v>
      </c>
      <c r="AF333" s="17"/>
      <c r="AG333" s="17">
        <v>7.9019182414878E-2</v>
      </c>
      <c r="AH333" s="17">
        <v>0.124829486554746</v>
      </c>
      <c r="AI333" s="17">
        <v>0.10969327416518899</v>
      </c>
      <c r="AJ333" s="17">
        <v>0.13456812721835901</v>
      </c>
      <c r="AK333" s="17">
        <v>0.14346750812404399</v>
      </c>
    </row>
    <row r="334" spans="2:37" x14ac:dyDescent="0.2">
      <c r="B334" t="s">
        <v>116</v>
      </c>
      <c r="C334" s="17">
        <v>0.179654414588483</v>
      </c>
      <c r="D334" s="17">
        <v>0.154941650406696</v>
      </c>
      <c r="E334" s="17">
        <v>0.20378000488586401</v>
      </c>
      <c r="F334" s="17"/>
      <c r="G334" s="17">
        <v>7.9973866756118894E-2</v>
      </c>
      <c r="H334" s="17">
        <v>9.8492209670619002E-2</v>
      </c>
      <c r="I334" s="17">
        <v>0.10792301973712801</v>
      </c>
      <c r="J334" s="17">
        <v>0.170625210872587</v>
      </c>
      <c r="K334" s="17">
        <v>0.24173000987829099</v>
      </c>
      <c r="L334" s="17">
        <v>0.33515642475198199</v>
      </c>
      <c r="M334" s="17"/>
      <c r="N334" s="17">
        <v>0.111675539084689</v>
      </c>
      <c r="O334" s="17">
        <v>0.216773333992929</v>
      </c>
      <c r="P334" s="17">
        <v>0.20866704294668001</v>
      </c>
      <c r="Q334" s="17">
        <v>0.24449185215325001</v>
      </c>
      <c r="R334" s="17">
        <v>0.15461507329462301</v>
      </c>
      <c r="S334" s="17">
        <v>0.161814122793419</v>
      </c>
      <c r="T334" s="17">
        <v>0.17541973240921299</v>
      </c>
      <c r="U334" s="17">
        <v>0.203296982249941</v>
      </c>
      <c r="V334" s="17">
        <v>0.158214466792514</v>
      </c>
      <c r="W334" s="17">
        <v>0.169455322092817</v>
      </c>
      <c r="X334" s="17">
        <v>0.22232233879698299</v>
      </c>
      <c r="Y334" s="17">
        <v>0.19511839413613599</v>
      </c>
      <c r="Z334" s="17"/>
      <c r="AA334" s="17">
        <v>0.21711554220778501</v>
      </c>
      <c r="AB334" s="17">
        <v>0.105296150310283</v>
      </c>
      <c r="AC334" s="17">
        <v>0.16365551901469999</v>
      </c>
      <c r="AD334" s="17">
        <v>0.19171773478674001</v>
      </c>
      <c r="AE334" s="17">
        <v>0.119163150214097</v>
      </c>
      <c r="AF334" s="17"/>
      <c r="AG334" s="17">
        <v>0.266845152384106</v>
      </c>
      <c r="AH334" s="17">
        <v>0.122562122163294</v>
      </c>
      <c r="AI334" s="17">
        <v>0.16564694895321699</v>
      </c>
      <c r="AJ334" s="17">
        <v>0.19189681795711799</v>
      </c>
      <c r="AK334" s="17">
        <v>0.185593872661271</v>
      </c>
    </row>
    <row r="335" spans="2:37" x14ac:dyDescent="0.2">
      <c r="B335" t="s">
        <v>153</v>
      </c>
      <c r="C335" s="17">
        <v>0.29009467801196498</v>
      </c>
      <c r="D335" s="17">
        <v>0.24781923399929101</v>
      </c>
      <c r="E335" s="17">
        <v>0.33136565985709798</v>
      </c>
      <c r="F335" s="17"/>
      <c r="G335" s="17">
        <v>0.118680587023762</v>
      </c>
      <c r="H335" s="17">
        <v>7.4075171718159694E-2</v>
      </c>
      <c r="I335" s="17">
        <v>0.21284803669549399</v>
      </c>
      <c r="J335" s="17">
        <v>0.38516201407679201</v>
      </c>
      <c r="K335" s="17">
        <v>0.36166718104109902</v>
      </c>
      <c r="L335" s="17">
        <v>0.51604331733291298</v>
      </c>
      <c r="M335" s="17"/>
      <c r="N335" s="17">
        <v>0.15775518952827899</v>
      </c>
      <c r="O335" s="17">
        <v>0.34927019675257898</v>
      </c>
      <c r="P335" s="17">
        <v>0.29043416335294803</v>
      </c>
      <c r="Q335" s="17">
        <v>0.331600252497322</v>
      </c>
      <c r="R335" s="17">
        <v>0.29858331456308401</v>
      </c>
      <c r="S335" s="17">
        <v>0.235082220706398</v>
      </c>
      <c r="T335" s="17">
        <v>0.41911025341835401</v>
      </c>
      <c r="U335" s="17">
        <v>0.23931206823909101</v>
      </c>
      <c r="V335" s="17">
        <v>0.22487014081607601</v>
      </c>
      <c r="W335" s="17">
        <v>0.38500423548185397</v>
      </c>
      <c r="X335" s="17">
        <v>0.33627033903257603</v>
      </c>
      <c r="Y335" s="17">
        <v>0.27311178052076901</v>
      </c>
      <c r="Z335" s="17"/>
      <c r="AA335" s="17">
        <v>0.265957042034216</v>
      </c>
      <c r="AB335" s="17">
        <v>0.21718057480412201</v>
      </c>
      <c r="AC335" s="17">
        <v>0.32409263987629</v>
      </c>
      <c r="AD335" s="17">
        <v>0.28491777751040498</v>
      </c>
      <c r="AE335" s="17">
        <v>0.21336164990861001</v>
      </c>
      <c r="AF335" s="17"/>
      <c r="AG335" s="17">
        <v>0.31566174395618002</v>
      </c>
      <c r="AH335" s="17">
        <v>0.26951360611717401</v>
      </c>
      <c r="AI335" s="17">
        <v>0.32552930711963801</v>
      </c>
      <c r="AJ335" s="17">
        <v>0.25292075101970501</v>
      </c>
      <c r="AK335" s="17">
        <v>0.142328984302098</v>
      </c>
    </row>
    <row r="336" spans="2:37" x14ac:dyDescent="0.2">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row>
    <row r="337" spans="2:37" x14ac:dyDescent="0.2">
      <c r="B337" s="6" t="s">
        <v>179</v>
      </c>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row>
    <row r="338" spans="2:37" x14ac:dyDescent="0.2">
      <c r="B338" s="21" t="s">
        <v>60</v>
      </c>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row>
    <row r="339" spans="2:37" x14ac:dyDescent="0.2">
      <c r="B339" t="s">
        <v>177</v>
      </c>
      <c r="C339" s="17">
        <v>0.54661340932580504</v>
      </c>
      <c r="D339" s="17">
        <v>0.59246668936500901</v>
      </c>
      <c r="E339" s="17">
        <v>0.50184960063652995</v>
      </c>
      <c r="F339" s="17"/>
      <c r="G339" s="17">
        <v>0.70946445471682595</v>
      </c>
      <c r="H339" s="17">
        <v>0.722806588064558</v>
      </c>
      <c r="I339" s="17">
        <v>0.62637772468101505</v>
      </c>
      <c r="J339" s="17">
        <v>0.51586903959071395</v>
      </c>
      <c r="K339" s="17">
        <v>0.433317486623162</v>
      </c>
      <c r="L339" s="17">
        <v>0.33239842761404298</v>
      </c>
      <c r="M339" s="17"/>
      <c r="N339" s="17">
        <v>0.66691276481066797</v>
      </c>
      <c r="O339" s="17">
        <v>0.48888852767879198</v>
      </c>
      <c r="P339" s="17">
        <v>0.52340888292155296</v>
      </c>
      <c r="Q339" s="17">
        <v>0.469370103374882</v>
      </c>
      <c r="R339" s="17">
        <v>0.58793584639673002</v>
      </c>
      <c r="S339" s="17">
        <v>0.56508581320794604</v>
      </c>
      <c r="T339" s="17">
        <v>0.47549072412580501</v>
      </c>
      <c r="U339" s="17">
        <v>0.59742022960186603</v>
      </c>
      <c r="V339" s="17">
        <v>0.62518590851384204</v>
      </c>
      <c r="W339" s="17">
        <v>0.549710133574011</v>
      </c>
      <c r="X339" s="17">
        <v>0.45037886104026897</v>
      </c>
      <c r="Y339" s="17">
        <v>0.35947601887096298</v>
      </c>
      <c r="Z339" s="17"/>
      <c r="AA339" s="17">
        <v>0.58288672748611003</v>
      </c>
      <c r="AB339" s="17">
        <v>0.69808185103813603</v>
      </c>
      <c r="AC339" s="17">
        <v>0.49088202705784001</v>
      </c>
      <c r="AD339" s="17">
        <v>0.48799156120555698</v>
      </c>
      <c r="AE339" s="17">
        <v>0.64883804205359696</v>
      </c>
      <c r="AF339" s="17"/>
      <c r="AG339" s="17">
        <v>0.47718357887264501</v>
      </c>
      <c r="AH339" s="17">
        <v>0.63255737686141</v>
      </c>
      <c r="AI339" s="17">
        <v>0.45394813718003402</v>
      </c>
      <c r="AJ339" s="17">
        <v>0.545342349619788</v>
      </c>
      <c r="AK339" s="17">
        <v>0.58792376710405003</v>
      </c>
    </row>
    <row r="340" spans="2:37" x14ac:dyDescent="0.2">
      <c r="B340" t="s">
        <v>178</v>
      </c>
      <c r="C340" s="17">
        <v>0.45338659067419201</v>
      </c>
      <c r="D340" s="17">
        <v>0.40753331063499298</v>
      </c>
      <c r="E340" s="17">
        <v>0.498150399363471</v>
      </c>
      <c r="F340" s="17"/>
      <c r="G340" s="17">
        <v>0.29053554528317399</v>
      </c>
      <c r="H340" s="17">
        <v>0.277193411935441</v>
      </c>
      <c r="I340" s="17">
        <v>0.37362227531898401</v>
      </c>
      <c r="J340" s="17">
        <v>0.48413096040928699</v>
      </c>
      <c r="K340" s="17">
        <v>0.56668251337683695</v>
      </c>
      <c r="L340" s="17">
        <v>0.66760157238595796</v>
      </c>
      <c r="M340" s="17"/>
      <c r="N340" s="17">
        <v>0.33308723518933198</v>
      </c>
      <c r="O340" s="17">
        <v>0.51111147232120802</v>
      </c>
      <c r="P340" s="17">
        <v>0.47659111707844798</v>
      </c>
      <c r="Q340" s="17">
        <v>0.53062989662511895</v>
      </c>
      <c r="R340" s="17">
        <v>0.41206415360327098</v>
      </c>
      <c r="S340" s="17">
        <v>0.43491418679205401</v>
      </c>
      <c r="T340" s="17">
        <v>0.52450927587419405</v>
      </c>
      <c r="U340" s="17">
        <v>0.40257977039813397</v>
      </c>
      <c r="V340" s="17">
        <v>0.37481409148615702</v>
      </c>
      <c r="W340" s="17">
        <v>0.45028986642599</v>
      </c>
      <c r="X340" s="17">
        <v>0.54962113895973097</v>
      </c>
      <c r="Y340" s="17">
        <v>0.64052398112903697</v>
      </c>
      <c r="Z340" s="17"/>
      <c r="AA340" s="17">
        <v>0.41711327251389102</v>
      </c>
      <c r="AB340" s="17">
        <v>0.30191814896186298</v>
      </c>
      <c r="AC340" s="17">
        <v>0.50911797294215899</v>
      </c>
      <c r="AD340" s="17">
        <v>0.51200843879444402</v>
      </c>
      <c r="AE340" s="17">
        <v>0.35116195794640398</v>
      </c>
      <c r="AF340" s="17"/>
      <c r="AG340" s="17">
        <v>0.52281642112735605</v>
      </c>
      <c r="AH340" s="17">
        <v>0.367442623138591</v>
      </c>
      <c r="AI340" s="17">
        <v>0.54605186281996598</v>
      </c>
      <c r="AJ340" s="17">
        <v>0.454657650380211</v>
      </c>
      <c r="AK340" s="17">
        <v>0.41207623289595002</v>
      </c>
    </row>
    <row r="341" spans="2:37" x14ac:dyDescent="0.2">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row>
    <row r="342" spans="2:37" x14ac:dyDescent="0.2">
      <c r="B342" s="6" t="s">
        <v>183</v>
      </c>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row>
    <row r="343" spans="2:37" x14ac:dyDescent="0.2">
      <c r="B343" s="21" t="s">
        <v>60</v>
      </c>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row>
    <row r="344" spans="2:37" x14ac:dyDescent="0.2">
      <c r="B344" t="s">
        <v>180</v>
      </c>
      <c r="C344" s="17">
        <v>0.65164546333319195</v>
      </c>
      <c r="D344" s="17">
        <v>0.68412602463688899</v>
      </c>
      <c r="E344" s="17">
        <v>0.61421109545479802</v>
      </c>
      <c r="F344" s="17"/>
      <c r="G344" s="17">
        <v>0.73720307351101899</v>
      </c>
      <c r="H344" s="17">
        <v>0.71093512237100998</v>
      </c>
      <c r="I344" s="17">
        <v>0.630288330807529</v>
      </c>
      <c r="J344" s="17">
        <v>0.67180709096236002</v>
      </c>
      <c r="K344" s="17">
        <v>0.61441760169665105</v>
      </c>
      <c r="L344" s="17">
        <v>0.46629997252725203</v>
      </c>
      <c r="M344" s="17"/>
      <c r="N344" s="17">
        <v>0.70254178744199303</v>
      </c>
      <c r="O344" s="17">
        <v>0.59458261287591196</v>
      </c>
      <c r="P344" s="17">
        <v>0.59776111428551604</v>
      </c>
      <c r="Q344" s="17">
        <v>0.73912441419337105</v>
      </c>
      <c r="R344" s="17">
        <v>0.613618940339408</v>
      </c>
      <c r="S344" s="17">
        <v>0.68447871646505698</v>
      </c>
      <c r="T344" s="17">
        <v>0.67487602001498703</v>
      </c>
      <c r="U344" s="17">
        <v>0.55848303958109902</v>
      </c>
      <c r="V344" s="17">
        <v>0.67061433039534302</v>
      </c>
      <c r="W344" s="17">
        <v>0.60574302211099595</v>
      </c>
      <c r="X344" s="17">
        <v>0.57436373533290297</v>
      </c>
      <c r="Y344" s="17">
        <v>0.77962869711695704</v>
      </c>
      <c r="Z344" s="17"/>
      <c r="AA344" s="17">
        <v>0.60552467550157396</v>
      </c>
      <c r="AB344" s="17">
        <v>0.65948622912702903</v>
      </c>
      <c r="AC344" s="17">
        <v>0.59184054940723796</v>
      </c>
      <c r="AD344" s="17">
        <v>0.66442172248821296</v>
      </c>
      <c r="AE344" s="17">
        <v>0.71284704015408396</v>
      </c>
      <c r="AF344" s="17"/>
      <c r="AG344" s="17">
        <v>0.60282976147305201</v>
      </c>
      <c r="AH344" s="17">
        <v>0.66547008783799</v>
      </c>
      <c r="AI344" s="17">
        <v>0.60036228552850701</v>
      </c>
      <c r="AJ344" s="17">
        <v>0.652097037621991</v>
      </c>
      <c r="AK344" s="17">
        <v>0.63604543971615402</v>
      </c>
    </row>
    <row r="345" spans="2:37" x14ac:dyDescent="0.2">
      <c r="B345" t="s">
        <v>181</v>
      </c>
      <c r="C345" s="17">
        <v>0.42341420222076098</v>
      </c>
      <c r="D345" s="17">
        <v>0.39962213561547399</v>
      </c>
      <c r="E345" s="17">
        <v>0.45083494059907903</v>
      </c>
      <c r="F345" s="17"/>
      <c r="G345" s="17">
        <v>0.409342872081569</v>
      </c>
      <c r="H345" s="17">
        <v>0.47010004350565299</v>
      </c>
      <c r="I345" s="17">
        <v>0.40706935504222802</v>
      </c>
      <c r="J345" s="17">
        <v>0.48446936111351302</v>
      </c>
      <c r="K345" s="17">
        <v>0.38981132025167597</v>
      </c>
      <c r="L345" s="17">
        <v>0.33854818297640898</v>
      </c>
      <c r="M345" s="17"/>
      <c r="N345" s="17">
        <v>0.43558963702471099</v>
      </c>
      <c r="O345" s="17">
        <v>0.48853005505408598</v>
      </c>
      <c r="P345" s="17">
        <v>0.469425209625982</v>
      </c>
      <c r="Q345" s="17">
        <v>0.39548401329708099</v>
      </c>
      <c r="R345" s="17">
        <v>0.45293876107596798</v>
      </c>
      <c r="S345" s="17">
        <v>0.43195890520104102</v>
      </c>
      <c r="T345" s="17">
        <v>0.369855035906407</v>
      </c>
      <c r="U345" s="17">
        <v>0.37312643773003301</v>
      </c>
      <c r="V345" s="17">
        <v>0.39181058122783602</v>
      </c>
      <c r="W345" s="17">
        <v>0.36067896534136101</v>
      </c>
      <c r="X345" s="17">
        <v>0.43861370330222599</v>
      </c>
      <c r="Y345" s="17">
        <v>0.47067535678585098</v>
      </c>
      <c r="Z345" s="17"/>
      <c r="AA345" s="17">
        <v>0.41471958048511798</v>
      </c>
      <c r="AB345" s="17">
        <v>0.43837715374298503</v>
      </c>
      <c r="AC345" s="17">
        <v>0.45651904745565203</v>
      </c>
      <c r="AD345" s="17">
        <v>0.38539702878866899</v>
      </c>
      <c r="AE345" s="17">
        <v>0.54330916877312996</v>
      </c>
      <c r="AF345" s="17"/>
      <c r="AG345" s="17">
        <v>0.41178837667027801</v>
      </c>
      <c r="AH345" s="17">
        <v>0.44244506357227598</v>
      </c>
      <c r="AI345" s="17">
        <v>0.465240068613198</v>
      </c>
      <c r="AJ345" s="17">
        <v>0.342401030609505</v>
      </c>
      <c r="AK345" s="17">
        <v>0.51145695220716703</v>
      </c>
    </row>
    <row r="346" spans="2:37" x14ac:dyDescent="0.2">
      <c r="B346" t="s">
        <v>182</v>
      </c>
      <c r="C346" s="17">
        <v>0.40964481990851898</v>
      </c>
      <c r="D346" s="17">
        <v>0.44134841699419403</v>
      </c>
      <c r="E346" s="17">
        <v>0.37310591575360402</v>
      </c>
      <c r="F346" s="17"/>
      <c r="G346" s="17">
        <v>0.44053959465037701</v>
      </c>
      <c r="H346" s="17">
        <v>0.46947912601073899</v>
      </c>
      <c r="I346" s="17">
        <v>0.49259479118958499</v>
      </c>
      <c r="J346" s="17">
        <v>0.35467479308866701</v>
      </c>
      <c r="K346" s="17">
        <v>0.31332308167614997</v>
      </c>
      <c r="L346" s="17">
        <v>0.28718659195302798</v>
      </c>
      <c r="M346" s="17"/>
      <c r="N346" s="17">
        <v>0.46342154352012899</v>
      </c>
      <c r="O346" s="17">
        <v>0.35688826214312303</v>
      </c>
      <c r="P346" s="17">
        <v>0.39988154172144502</v>
      </c>
      <c r="Q346" s="17">
        <v>0.36751631563602399</v>
      </c>
      <c r="R346" s="17">
        <v>0.476537371262854</v>
      </c>
      <c r="S346" s="17">
        <v>0.38268293900278499</v>
      </c>
      <c r="T346" s="17">
        <v>0.377665335987238</v>
      </c>
      <c r="U346" s="17">
        <v>0.46964676555503598</v>
      </c>
      <c r="V346" s="17">
        <v>0.41820576065043202</v>
      </c>
      <c r="W346" s="17">
        <v>0.39281755178375899</v>
      </c>
      <c r="X346" s="17">
        <v>0.34197995381725199</v>
      </c>
      <c r="Y346" s="17">
        <v>0.47316355486539402</v>
      </c>
      <c r="Z346" s="17"/>
      <c r="AA346" s="17">
        <v>0.43296573551704698</v>
      </c>
      <c r="AB346" s="17">
        <v>0.38789044408171802</v>
      </c>
      <c r="AC346" s="17">
        <v>0.388194260743915</v>
      </c>
      <c r="AD346" s="17">
        <v>0.43864720847215799</v>
      </c>
      <c r="AE346" s="17">
        <v>0.457865746911223</v>
      </c>
      <c r="AF346" s="17"/>
      <c r="AG346" s="17">
        <v>0.40255245023560199</v>
      </c>
      <c r="AH346" s="17">
        <v>0.42356155428571002</v>
      </c>
      <c r="AI346" s="17">
        <v>0.37068229751898302</v>
      </c>
      <c r="AJ346" s="17">
        <v>0.43150627098342298</v>
      </c>
      <c r="AK346" s="17">
        <v>0.31840276832696202</v>
      </c>
    </row>
    <row r="347" spans="2:37" x14ac:dyDescent="0.2">
      <c r="B347" t="s">
        <v>153</v>
      </c>
      <c r="C347" s="17">
        <v>5.1014530567434199E-2</v>
      </c>
      <c r="D347" s="17">
        <v>3.2320117456009198E-2</v>
      </c>
      <c r="E347" s="17">
        <v>7.2560141529647806E-2</v>
      </c>
      <c r="F347" s="17"/>
      <c r="G347" s="17">
        <v>2.03929689937551E-2</v>
      </c>
      <c r="H347" s="17">
        <v>3.1110155354135702E-3</v>
      </c>
      <c r="I347" s="17">
        <v>5.8850021850282902E-2</v>
      </c>
      <c r="J347" s="17">
        <v>5.64533836472648E-2</v>
      </c>
      <c r="K347" s="17">
        <v>5.0026675898603601E-2</v>
      </c>
      <c r="L347" s="17">
        <v>0.16066541352093699</v>
      </c>
      <c r="M347" s="17"/>
      <c r="N347" s="17">
        <v>4.7149483624192003E-2</v>
      </c>
      <c r="O347" s="17">
        <v>5.42927588896484E-2</v>
      </c>
      <c r="P347" s="17">
        <v>8.2237764133479996E-2</v>
      </c>
      <c r="Q347" s="17">
        <v>2.93860977625507E-2</v>
      </c>
      <c r="R347" s="17">
        <v>5.2179525367802897E-2</v>
      </c>
      <c r="S347" s="17">
        <v>2.8516481391766199E-2</v>
      </c>
      <c r="T347" s="17">
        <v>4.2880882356761803E-2</v>
      </c>
      <c r="U347" s="17">
        <v>7.4559600661532499E-2</v>
      </c>
      <c r="V347" s="17">
        <v>4.3386908682970897E-2</v>
      </c>
      <c r="W347" s="17">
        <v>6.6169405090532901E-2</v>
      </c>
      <c r="X347" s="17">
        <v>5.3606793111661999E-2</v>
      </c>
      <c r="Y347" s="17">
        <v>8.0457562370581298E-2</v>
      </c>
      <c r="Z347" s="17"/>
      <c r="AA347" s="17">
        <v>6.0862359087903099E-2</v>
      </c>
      <c r="AB347" s="17">
        <v>2.4303062082332998E-2</v>
      </c>
      <c r="AC347" s="17">
        <v>5.3375646089578697E-2</v>
      </c>
      <c r="AD347" s="17">
        <v>4.4345541645283398E-2</v>
      </c>
      <c r="AE347" s="17">
        <v>2.9593870319274702E-2</v>
      </c>
      <c r="AF347" s="17"/>
      <c r="AG347" s="17">
        <v>6.5020989258766301E-2</v>
      </c>
      <c r="AH347" s="17">
        <v>3.35964862339714E-2</v>
      </c>
      <c r="AI347" s="17">
        <v>3.7509458056133302E-2</v>
      </c>
      <c r="AJ347" s="17">
        <v>4.9657589280362603E-2</v>
      </c>
      <c r="AK347" s="17">
        <v>4.3636333672387097E-2</v>
      </c>
    </row>
    <row r="348" spans="2:37" x14ac:dyDescent="0.2">
      <c r="B348" t="s">
        <v>73</v>
      </c>
      <c r="C348" s="17">
        <v>3.7113409834823599E-2</v>
      </c>
      <c r="D348" s="17">
        <v>4.0554271430850101E-2</v>
      </c>
      <c r="E348" s="17">
        <v>3.3147761655287898E-2</v>
      </c>
      <c r="F348" s="17"/>
      <c r="G348" s="17">
        <v>4.34908941207146E-2</v>
      </c>
      <c r="H348" s="17">
        <v>4.1902771525076599E-2</v>
      </c>
      <c r="I348" s="17">
        <v>3.9163952528128099E-2</v>
      </c>
      <c r="J348" s="17">
        <v>3.90717674515762E-2</v>
      </c>
      <c r="K348" s="17">
        <v>2.7413819906429299E-2</v>
      </c>
      <c r="L348" s="17">
        <v>2.2557824474617998E-2</v>
      </c>
      <c r="M348" s="17"/>
      <c r="N348" s="17">
        <v>4.3207992260931798E-2</v>
      </c>
      <c r="O348" s="17">
        <v>4.9542630974552998E-2</v>
      </c>
      <c r="P348" s="17">
        <v>1.2033087825083701E-2</v>
      </c>
      <c r="Q348" s="17">
        <v>3.5981531608271403E-2</v>
      </c>
      <c r="R348" s="17">
        <v>6.5343389857479894E-2</v>
      </c>
      <c r="S348" s="17">
        <v>4.3976965643420102E-2</v>
      </c>
      <c r="T348" s="17">
        <v>4.0514676321618003E-2</v>
      </c>
      <c r="U348" s="17">
        <v>3.07188710950414E-2</v>
      </c>
      <c r="V348" s="17">
        <v>1.28157103901943E-2</v>
      </c>
      <c r="W348" s="17">
        <v>5.2000129557668397E-2</v>
      </c>
      <c r="X348" s="17">
        <v>1.8692048866288401E-2</v>
      </c>
      <c r="Y348" s="17">
        <v>0</v>
      </c>
      <c r="Z348" s="17"/>
      <c r="AA348" s="17">
        <v>3.5363159037589097E-2</v>
      </c>
      <c r="AB348" s="17">
        <v>5.4864653668156203E-2</v>
      </c>
      <c r="AC348" s="17">
        <v>1.9929916115897402E-2</v>
      </c>
      <c r="AD348" s="17">
        <v>2.6350428186192799E-2</v>
      </c>
      <c r="AE348" s="17">
        <v>3.7167354873640202E-2</v>
      </c>
      <c r="AF348" s="17"/>
      <c r="AG348" s="17">
        <v>3.1742438764856697E-2</v>
      </c>
      <c r="AH348" s="17">
        <v>3.6080115493298502E-2</v>
      </c>
      <c r="AI348" s="17">
        <v>1.5394505004467599E-2</v>
      </c>
      <c r="AJ348" s="17">
        <v>3.4888918262770803E-2</v>
      </c>
      <c r="AK348" s="17">
        <v>5.2847747894169003E-2</v>
      </c>
    </row>
    <row r="349" spans="2:37" x14ac:dyDescent="0.2">
      <c r="B349" t="s">
        <v>126</v>
      </c>
      <c r="C349" s="17">
        <v>3.4884567268972399E-3</v>
      </c>
      <c r="D349" s="17">
        <v>1.15792170064167E-3</v>
      </c>
      <c r="E349" s="17">
        <v>6.1744357255547298E-3</v>
      </c>
      <c r="F349" s="17"/>
      <c r="G349" s="17">
        <v>6.2451999742575703E-3</v>
      </c>
      <c r="H349" s="17">
        <v>0</v>
      </c>
      <c r="I349" s="17">
        <v>0</v>
      </c>
      <c r="J349" s="17">
        <v>0</v>
      </c>
      <c r="K349" s="17">
        <v>5.5579559992385598E-3</v>
      </c>
      <c r="L349" s="17">
        <v>1.3654743893250099E-2</v>
      </c>
      <c r="M349" s="17"/>
      <c r="N349" s="17">
        <v>0</v>
      </c>
      <c r="O349" s="17">
        <v>0</v>
      </c>
      <c r="P349" s="17">
        <v>4.5626142208866703E-2</v>
      </c>
      <c r="Q349" s="17">
        <v>0</v>
      </c>
      <c r="R349" s="17">
        <v>0</v>
      </c>
      <c r="S349" s="17">
        <v>0</v>
      </c>
      <c r="T349" s="17">
        <v>0</v>
      </c>
      <c r="U349" s="17">
        <v>0</v>
      </c>
      <c r="V349" s="17">
        <v>0</v>
      </c>
      <c r="W349" s="17">
        <v>0</v>
      </c>
      <c r="X349" s="17">
        <v>0</v>
      </c>
      <c r="Y349" s="17">
        <v>0</v>
      </c>
      <c r="Z349" s="17"/>
      <c r="AA349" s="17">
        <v>0</v>
      </c>
      <c r="AB349" s="17">
        <v>6.2453231541444096E-3</v>
      </c>
      <c r="AC349" s="17">
        <v>0</v>
      </c>
      <c r="AD349" s="17">
        <v>5.3846081555897598E-3</v>
      </c>
      <c r="AE349" s="17">
        <v>5.9231599521299E-3</v>
      </c>
      <c r="AF349" s="17"/>
      <c r="AG349" s="17">
        <v>0</v>
      </c>
      <c r="AH349" s="17">
        <v>4.5177021267996499E-3</v>
      </c>
      <c r="AI349" s="17">
        <v>0</v>
      </c>
      <c r="AJ349" s="17">
        <v>9.8700241082298103E-3</v>
      </c>
      <c r="AK349" s="17">
        <v>0</v>
      </c>
    </row>
    <row r="350" spans="2:37" x14ac:dyDescent="0.2">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row>
    <row r="351" spans="2:37" x14ac:dyDescent="0.2">
      <c r="B351" s="6" t="s">
        <v>186</v>
      </c>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row>
    <row r="352" spans="2:37" x14ac:dyDescent="0.2">
      <c r="B352" s="21" t="s">
        <v>60</v>
      </c>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row>
    <row r="353" spans="2:37" x14ac:dyDescent="0.2">
      <c r="B353" t="s">
        <v>184</v>
      </c>
      <c r="C353" s="17">
        <v>0.35971320310217297</v>
      </c>
      <c r="D353" s="17">
        <v>0.39615175870367803</v>
      </c>
      <c r="E353" s="17">
        <v>0.32414042552847</v>
      </c>
      <c r="F353" s="17"/>
      <c r="G353" s="17">
        <v>0.47440298611349802</v>
      </c>
      <c r="H353" s="17">
        <v>0.52653199177186305</v>
      </c>
      <c r="I353" s="17">
        <v>0.417117304950963</v>
      </c>
      <c r="J353" s="17">
        <v>0.33961311392444499</v>
      </c>
      <c r="K353" s="17">
        <v>0.27108309167649203</v>
      </c>
      <c r="L353" s="17">
        <v>0.17789253536156399</v>
      </c>
      <c r="M353" s="17"/>
      <c r="N353" s="17">
        <v>0.49638057561791799</v>
      </c>
      <c r="O353" s="17">
        <v>0.31659057938308399</v>
      </c>
      <c r="P353" s="17">
        <v>0.31561905447829802</v>
      </c>
      <c r="Q353" s="17">
        <v>0.33437981994433902</v>
      </c>
      <c r="R353" s="17">
        <v>0.32859217280945402</v>
      </c>
      <c r="S353" s="17">
        <v>0.40452993953407301</v>
      </c>
      <c r="T353" s="17">
        <v>0.323631345147259</v>
      </c>
      <c r="U353" s="17">
        <v>0.32601827516460202</v>
      </c>
      <c r="V353" s="17">
        <v>0.35653137134238799</v>
      </c>
      <c r="W353" s="17">
        <v>0.34151031707713803</v>
      </c>
      <c r="X353" s="17">
        <v>0.32844609365162197</v>
      </c>
      <c r="Y353" s="17">
        <v>0.29869697801221901</v>
      </c>
      <c r="Z353" s="17"/>
      <c r="AA353" s="17">
        <v>0.39335031894834899</v>
      </c>
      <c r="AB353" s="17">
        <v>0.45889485705752497</v>
      </c>
      <c r="AC353" s="17">
        <v>0.31968807970497898</v>
      </c>
      <c r="AD353" s="17">
        <v>0.32596975996834998</v>
      </c>
      <c r="AE353" s="17">
        <v>0.43437153333681899</v>
      </c>
      <c r="AF353" s="17"/>
      <c r="AG353" s="17">
        <v>0.33425494210438</v>
      </c>
      <c r="AH353" s="17">
        <v>0.41937228417259798</v>
      </c>
      <c r="AI353" s="17">
        <v>0.33658293682478402</v>
      </c>
      <c r="AJ353" s="17">
        <v>0.33685937473977301</v>
      </c>
      <c r="AK353" s="17">
        <v>0.40649836801642503</v>
      </c>
    </row>
    <row r="354" spans="2:37" x14ac:dyDescent="0.2">
      <c r="B354" t="s">
        <v>185</v>
      </c>
      <c r="C354" s="17">
        <v>0.30553847029335501</v>
      </c>
      <c r="D354" s="17">
        <v>0.291525391399581</v>
      </c>
      <c r="E354" s="17">
        <v>0.31921859922224399</v>
      </c>
      <c r="F354" s="17"/>
      <c r="G354" s="17">
        <v>0.18049943380486</v>
      </c>
      <c r="H354" s="17">
        <v>0.148053068830337</v>
      </c>
      <c r="I354" s="17">
        <v>0.24168867929507501</v>
      </c>
      <c r="J354" s="17">
        <v>0.327928473204881</v>
      </c>
      <c r="K354" s="17">
        <v>0.41829148005872202</v>
      </c>
      <c r="L354" s="17">
        <v>0.47384020419598</v>
      </c>
      <c r="M354" s="17"/>
      <c r="N354" s="17">
        <v>0.21672064283285</v>
      </c>
      <c r="O354" s="17">
        <v>0.33754343907400303</v>
      </c>
      <c r="P354" s="17">
        <v>0.31196644944950203</v>
      </c>
      <c r="Q354" s="17">
        <v>0.352121804782699</v>
      </c>
      <c r="R354" s="17">
        <v>0.325798940601982</v>
      </c>
      <c r="S354" s="17">
        <v>0.28108780532387201</v>
      </c>
      <c r="T354" s="17">
        <v>0.36464324485462701</v>
      </c>
      <c r="U354" s="17">
        <v>0.223960913316056</v>
      </c>
      <c r="V354" s="17">
        <v>0.30005008383828402</v>
      </c>
      <c r="W354" s="17">
        <v>0.30725088620003799</v>
      </c>
      <c r="X354" s="17">
        <v>0.35013614251083902</v>
      </c>
      <c r="Y354" s="17">
        <v>0.34340329828986699</v>
      </c>
      <c r="Z354" s="17"/>
      <c r="AA354" s="17">
        <v>0.32872828354769801</v>
      </c>
      <c r="AB354" s="17">
        <v>0.248927933692422</v>
      </c>
      <c r="AC354" s="17">
        <v>0.24910502618739799</v>
      </c>
      <c r="AD354" s="17">
        <v>0.32988276773180097</v>
      </c>
      <c r="AE354" s="17">
        <v>0.25054448496170001</v>
      </c>
      <c r="AF354" s="17"/>
      <c r="AG354" s="17">
        <v>0.36401769148940699</v>
      </c>
      <c r="AH354" s="17">
        <v>0.259931820851242</v>
      </c>
      <c r="AI354" s="17">
        <v>0.28312349135437398</v>
      </c>
      <c r="AJ354" s="17">
        <v>0.331291061530051</v>
      </c>
      <c r="AK354" s="17">
        <v>0.25310975428626598</v>
      </c>
    </row>
    <row r="355" spans="2:37" x14ac:dyDescent="0.2">
      <c r="B355" t="s">
        <v>180</v>
      </c>
      <c r="C355" s="17">
        <v>0.208077009849745</v>
      </c>
      <c r="D355" s="17">
        <v>0.24139125425136199</v>
      </c>
      <c r="E355" s="17">
        <v>0.175554310017872</v>
      </c>
      <c r="F355" s="17"/>
      <c r="G355" s="17">
        <v>0.29439641117613502</v>
      </c>
      <c r="H355" s="17">
        <v>0.37418590965187098</v>
      </c>
      <c r="I355" s="17">
        <v>0.282429727318464</v>
      </c>
      <c r="J355" s="17">
        <v>0.193338420858816</v>
      </c>
      <c r="K355" s="17">
        <v>0.104341000000404</v>
      </c>
      <c r="L355" s="17">
        <v>3.7617492332632202E-2</v>
      </c>
      <c r="M355" s="17"/>
      <c r="N355" s="17">
        <v>0.29237218711267499</v>
      </c>
      <c r="O355" s="17">
        <v>0.16377781303288</v>
      </c>
      <c r="P355" s="17">
        <v>0.176310074416267</v>
      </c>
      <c r="Q355" s="17">
        <v>0.18253591167727601</v>
      </c>
      <c r="R355" s="17">
        <v>0.29427537233889201</v>
      </c>
      <c r="S355" s="17">
        <v>0.26083052337491203</v>
      </c>
      <c r="T355" s="17">
        <v>0.124894497400312</v>
      </c>
      <c r="U355" s="17">
        <v>0.25200388477126101</v>
      </c>
      <c r="V355" s="17">
        <v>0.21844433007759401</v>
      </c>
      <c r="W355" s="17">
        <v>0.162230032354967</v>
      </c>
      <c r="X355" s="17">
        <v>0.15907069712402699</v>
      </c>
      <c r="Y355" s="17">
        <v>0.15291672714228399</v>
      </c>
      <c r="Z355" s="17"/>
      <c r="AA355" s="17">
        <v>0.26514469338909002</v>
      </c>
      <c r="AB355" s="17">
        <v>0.27329953609241803</v>
      </c>
      <c r="AC355" s="17">
        <v>0.172753305657801</v>
      </c>
      <c r="AD355" s="17">
        <v>0.20176488074124699</v>
      </c>
      <c r="AE355" s="17">
        <v>0.223966168628595</v>
      </c>
      <c r="AF355" s="17"/>
      <c r="AG355" s="17">
        <v>0.187320075095846</v>
      </c>
      <c r="AH355" s="17">
        <v>0.22808863762388901</v>
      </c>
      <c r="AI355" s="17">
        <v>0.18169385790682799</v>
      </c>
      <c r="AJ355" s="17">
        <v>0.280411273925258</v>
      </c>
      <c r="AK355" s="17">
        <v>0.27506027261013599</v>
      </c>
    </row>
    <row r="356" spans="2:37" x14ac:dyDescent="0.2">
      <c r="B356" t="s">
        <v>153</v>
      </c>
      <c r="C356" s="17">
        <v>0.16617088445394301</v>
      </c>
      <c r="D356" s="17">
        <v>0.12838098284941199</v>
      </c>
      <c r="E356" s="17">
        <v>0.20306290012579201</v>
      </c>
      <c r="F356" s="17"/>
      <c r="G356" s="17">
        <v>8.9616792415896304E-2</v>
      </c>
      <c r="H356" s="17">
        <v>7.1579323630744193E-2</v>
      </c>
      <c r="I356" s="17">
        <v>0.15156215452219801</v>
      </c>
      <c r="J356" s="17">
        <v>0.19260628769879001</v>
      </c>
      <c r="K356" s="17">
        <v>0.191648449958988</v>
      </c>
      <c r="L356" s="17">
        <v>0.26675832979474301</v>
      </c>
      <c r="M356" s="17"/>
      <c r="N356" s="17">
        <v>9.9453127583094894E-2</v>
      </c>
      <c r="O356" s="17">
        <v>0.19687953693360899</v>
      </c>
      <c r="P356" s="17">
        <v>0.19731277106705999</v>
      </c>
      <c r="Q356" s="17">
        <v>0.18834135104687499</v>
      </c>
      <c r="R356" s="17">
        <v>0.14054705493094399</v>
      </c>
      <c r="S356" s="17">
        <v>0.124659724434883</v>
      </c>
      <c r="T356" s="17">
        <v>0.179977339818336</v>
      </c>
      <c r="U356" s="17">
        <v>0.18142241295531</v>
      </c>
      <c r="V356" s="17">
        <v>0.15219789247697901</v>
      </c>
      <c r="W356" s="17">
        <v>0.21059874796904601</v>
      </c>
      <c r="X356" s="17">
        <v>0.17840673532391299</v>
      </c>
      <c r="Y356" s="17">
        <v>0.219827716618754</v>
      </c>
      <c r="Z356" s="17"/>
      <c r="AA356" s="17">
        <v>0.123512228120123</v>
      </c>
      <c r="AB356" s="17">
        <v>9.70373602434767E-2</v>
      </c>
      <c r="AC356" s="17">
        <v>0.21799629175249699</v>
      </c>
      <c r="AD356" s="17">
        <v>0.14461412659980499</v>
      </c>
      <c r="AE356" s="17">
        <v>0.12937725565341701</v>
      </c>
      <c r="AF356" s="17"/>
      <c r="AG356" s="17">
        <v>0.16806469848122499</v>
      </c>
      <c r="AH356" s="17">
        <v>0.13149843275773301</v>
      </c>
      <c r="AI356" s="17">
        <v>0.182164618318545</v>
      </c>
      <c r="AJ356" s="17">
        <v>0.11181147312730901</v>
      </c>
      <c r="AK356" s="17">
        <v>0.124909012022792</v>
      </c>
    </row>
    <row r="357" spans="2:37" x14ac:dyDescent="0.2">
      <c r="B357" t="s">
        <v>181</v>
      </c>
      <c r="C357" s="17">
        <v>0.155592687146344</v>
      </c>
      <c r="D357" s="17">
        <v>0.17793119516304601</v>
      </c>
      <c r="E357" s="17">
        <v>0.133784940821357</v>
      </c>
      <c r="F357" s="17"/>
      <c r="G357" s="17">
        <v>0.23475135658582699</v>
      </c>
      <c r="H357" s="17">
        <v>0.270436987189205</v>
      </c>
      <c r="I357" s="17">
        <v>0.15523739024661801</v>
      </c>
      <c r="J357" s="17">
        <v>0.14004877498386301</v>
      </c>
      <c r="K357" s="17">
        <v>9.1477591898380298E-2</v>
      </c>
      <c r="L357" s="17">
        <v>6.6069584318297403E-2</v>
      </c>
      <c r="M357" s="17"/>
      <c r="N357" s="17">
        <v>0.23167483363422001</v>
      </c>
      <c r="O357" s="17">
        <v>0.13359510417741199</v>
      </c>
      <c r="P357" s="17">
        <v>0.16210757780733001</v>
      </c>
      <c r="Q357" s="17">
        <v>0.14992509988859101</v>
      </c>
      <c r="R357" s="17">
        <v>0.12824813043955</v>
      </c>
      <c r="S357" s="17">
        <v>0.19145545223892499</v>
      </c>
      <c r="T357" s="17">
        <v>0.107080652748943</v>
      </c>
      <c r="U357" s="17">
        <v>0.16973060445412699</v>
      </c>
      <c r="V357" s="17">
        <v>0.15634501473685</v>
      </c>
      <c r="W357" s="17">
        <v>0.13062029969355399</v>
      </c>
      <c r="X357" s="17">
        <v>8.6698673859213607E-2</v>
      </c>
      <c r="Y357" s="17">
        <v>0.14860575664762199</v>
      </c>
      <c r="Z357" s="17"/>
      <c r="AA357" s="17">
        <v>0.15011745921317499</v>
      </c>
      <c r="AB357" s="17">
        <v>0.23545197859494299</v>
      </c>
      <c r="AC357" s="17">
        <v>0.140207722620727</v>
      </c>
      <c r="AD357" s="17">
        <v>0.14048586472360899</v>
      </c>
      <c r="AE357" s="17">
        <v>0.194395765608708</v>
      </c>
      <c r="AF357" s="17"/>
      <c r="AG357" s="17">
        <v>0.11053801146661001</v>
      </c>
      <c r="AH357" s="17">
        <v>0.20920910523146899</v>
      </c>
      <c r="AI357" s="17">
        <v>0.139623012483855</v>
      </c>
      <c r="AJ357" s="17">
        <v>0.14346142491043201</v>
      </c>
      <c r="AK357" s="17">
        <v>0.15938160061385201</v>
      </c>
    </row>
    <row r="358" spans="2:37" x14ac:dyDescent="0.2">
      <c r="B358" t="s">
        <v>182</v>
      </c>
      <c r="C358" s="17">
        <v>0.13138793339014901</v>
      </c>
      <c r="D358" s="17">
        <v>0.144233663045925</v>
      </c>
      <c r="E358" s="17">
        <v>0.11884741754714501</v>
      </c>
      <c r="F358" s="17"/>
      <c r="G358" s="17">
        <v>0.16654284168830399</v>
      </c>
      <c r="H358" s="17">
        <v>0.195572215322531</v>
      </c>
      <c r="I358" s="17">
        <v>0.14745385662173499</v>
      </c>
      <c r="J358" s="17">
        <v>0.133594202304748</v>
      </c>
      <c r="K358" s="17">
        <v>8.6596695870688703E-2</v>
      </c>
      <c r="L358" s="17">
        <v>7.1351243901075903E-2</v>
      </c>
      <c r="M358" s="17"/>
      <c r="N358" s="17">
        <v>0.17813287196210201</v>
      </c>
      <c r="O358" s="17">
        <v>0.100774922018111</v>
      </c>
      <c r="P358" s="17">
        <v>0.115862544788761</v>
      </c>
      <c r="Q358" s="17">
        <v>0.10429093191934601</v>
      </c>
      <c r="R358" s="17">
        <v>0.153877542193192</v>
      </c>
      <c r="S358" s="17">
        <v>0.14063889730836199</v>
      </c>
      <c r="T358" s="17">
        <v>0.10218528547047</v>
      </c>
      <c r="U358" s="17">
        <v>0.20401169044338899</v>
      </c>
      <c r="V358" s="17">
        <v>0.124679695821426</v>
      </c>
      <c r="W358" s="17">
        <v>0.129329638344267</v>
      </c>
      <c r="X358" s="17">
        <v>0.10239213436488</v>
      </c>
      <c r="Y358" s="17">
        <v>0.14837834150774101</v>
      </c>
      <c r="Z358" s="17"/>
      <c r="AA358" s="17">
        <v>0.15064526156268501</v>
      </c>
      <c r="AB358" s="17">
        <v>0.161891071457648</v>
      </c>
      <c r="AC358" s="17">
        <v>0.13451573560247099</v>
      </c>
      <c r="AD358" s="17">
        <v>0.13046012023838199</v>
      </c>
      <c r="AE358" s="17">
        <v>0.14757400689057201</v>
      </c>
      <c r="AF358" s="17"/>
      <c r="AG358" s="17">
        <v>0.12171921349552101</v>
      </c>
      <c r="AH358" s="17">
        <v>0.16063894064501599</v>
      </c>
      <c r="AI358" s="17">
        <v>0.10809332760094099</v>
      </c>
      <c r="AJ358" s="17">
        <v>0.132162008169494</v>
      </c>
      <c r="AK358" s="17">
        <v>0.132089601483105</v>
      </c>
    </row>
    <row r="359" spans="2:37" x14ac:dyDescent="0.2">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row>
    <row r="360" spans="2:37" x14ac:dyDescent="0.2">
      <c r="B360" s="6" t="s">
        <v>187</v>
      </c>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row>
    <row r="361" spans="2:37" x14ac:dyDescent="0.2">
      <c r="B361" s="21" t="s">
        <v>60</v>
      </c>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row>
    <row r="362" spans="2:37" x14ac:dyDescent="0.2">
      <c r="B362" t="s">
        <v>184</v>
      </c>
      <c r="C362" s="17">
        <v>0.41445177545315898</v>
      </c>
      <c r="D362" s="17">
        <v>0.42258320735530702</v>
      </c>
      <c r="E362" s="17">
        <v>0.40651354591480798</v>
      </c>
      <c r="F362" s="17"/>
      <c r="G362" s="17">
        <v>0.56303513086586399</v>
      </c>
      <c r="H362" s="17">
        <v>0.558490404220786</v>
      </c>
      <c r="I362" s="17">
        <v>0.505192436355968</v>
      </c>
      <c r="J362" s="17">
        <v>0.37376697906654899</v>
      </c>
      <c r="K362" s="17">
        <v>0.32215490063426699</v>
      </c>
      <c r="L362" s="17">
        <v>0.22080477686884001</v>
      </c>
      <c r="M362" s="17"/>
      <c r="N362" s="17">
        <v>0.55298547810115095</v>
      </c>
      <c r="O362" s="17">
        <v>0.40347416801602598</v>
      </c>
      <c r="P362" s="17">
        <v>0.39941620947954398</v>
      </c>
      <c r="Q362" s="17">
        <v>0.36924238511438101</v>
      </c>
      <c r="R362" s="17">
        <v>0.424976051974784</v>
      </c>
      <c r="S362" s="17">
        <v>0.44826340125834602</v>
      </c>
      <c r="T362" s="17">
        <v>0.30425645783465699</v>
      </c>
      <c r="U362" s="17">
        <v>0.36924576926413799</v>
      </c>
      <c r="V362" s="17">
        <v>0.42964268857412402</v>
      </c>
      <c r="W362" s="17">
        <v>0.39466913075250598</v>
      </c>
      <c r="X362" s="17">
        <v>0.30332186781271397</v>
      </c>
      <c r="Y362" s="17">
        <v>0.40605161539434997</v>
      </c>
      <c r="Z362" s="17"/>
      <c r="AA362" s="17">
        <v>0.42617853857180799</v>
      </c>
      <c r="AB362" s="17">
        <v>0.49215110809778001</v>
      </c>
      <c r="AC362" s="17">
        <v>0.36190466168010399</v>
      </c>
      <c r="AD362" s="17">
        <v>0.40517945910030401</v>
      </c>
      <c r="AE362" s="17">
        <v>0.50549891462341301</v>
      </c>
      <c r="AF362" s="17"/>
      <c r="AG362" s="17">
        <v>0.37620701056302402</v>
      </c>
      <c r="AH362" s="17">
        <v>0.45216201097349701</v>
      </c>
      <c r="AI362" s="17">
        <v>0.40342426216208799</v>
      </c>
      <c r="AJ362" s="17">
        <v>0.41768390375985698</v>
      </c>
      <c r="AK362" s="17">
        <v>0.47349044178369099</v>
      </c>
    </row>
    <row r="363" spans="2:37" x14ac:dyDescent="0.2">
      <c r="B363" t="s">
        <v>180</v>
      </c>
      <c r="C363" s="17">
        <v>0.30775764328938499</v>
      </c>
      <c r="D363" s="17">
        <v>0.339311212622533</v>
      </c>
      <c r="E363" s="17">
        <v>0.276953784985568</v>
      </c>
      <c r="F363" s="17"/>
      <c r="G363" s="17">
        <v>0.48050334351257401</v>
      </c>
      <c r="H363" s="17">
        <v>0.50096614558331998</v>
      </c>
      <c r="I363" s="17">
        <v>0.36931835992996997</v>
      </c>
      <c r="J363" s="17">
        <v>0.28044337980612899</v>
      </c>
      <c r="K363" s="17">
        <v>0.19868576047564801</v>
      </c>
      <c r="L363" s="17">
        <v>8.2363584443638699E-2</v>
      </c>
      <c r="M363" s="17"/>
      <c r="N363" s="17">
        <v>0.40508789291574099</v>
      </c>
      <c r="O363" s="17">
        <v>0.27555663013864401</v>
      </c>
      <c r="P363" s="17">
        <v>0.26250416298324603</v>
      </c>
      <c r="Q363" s="17">
        <v>0.29328849960146502</v>
      </c>
      <c r="R363" s="17">
        <v>0.34679627713714001</v>
      </c>
      <c r="S363" s="17">
        <v>0.36305229356271501</v>
      </c>
      <c r="T363" s="17">
        <v>0.246615787712329</v>
      </c>
      <c r="U363" s="17">
        <v>0.35390178000963202</v>
      </c>
      <c r="V363" s="17">
        <v>0.31813964896982899</v>
      </c>
      <c r="W363" s="17">
        <v>0.22665043326742801</v>
      </c>
      <c r="X363" s="17">
        <v>0.24770977026201499</v>
      </c>
      <c r="Y363" s="17">
        <v>0.30703054864550999</v>
      </c>
      <c r="Z363" s="17"/>
      <c r="AA363" s="17">
        <v>0.29755411069799598</v>
      </c>
      <c r="AB363" s="17">
        <v>0.37591974479124601</v>
      </c>
      <c r="AC363" s="17">
        <v>0.19376208517531701</v>
      </c>
      <c r="AD363" s="17">
        <v>0.29738453493327299</v>
      </c>
      <c r="AE363" s="17">
        <v>0.45728403199678602</v>
      </c>
      <c r="AF363" s="17"/>
      <c r="AG363" s="17">
        <v>0.215614007846509</v>
      </c>
      <c r="AH363" s="17">
        <v>0.35142955714518798</v>
      </c>
      <c r="AI363" s="17">
        <v>0.221566834684088</v>
      </c>
      <c r="AJ363" s="17">
        <v>0.32479097956216602</v>
      </c>
      <c r="AK363" s="17">
        <v>0.45283426083461797</v>
      </c>
    </row>
    <row r="364" spans="2:37" x14ac:dyDescent="0.2">
      <c r="B364" t="s">
        <v>181</v>
      </c>
      <c r="C364" s="17">
        <v>0.28541622681301199</v>
      </c>
      <c r="D364" s="17">
        <v>0.28518785591069401</v>
      </c>
      <c r="E364" s="17">
        <v>0.28563917163556002</v>
      </c>
      <c r="F364" s="17"/>
      <c r="G364" s="17">
        <v>0.39553066162453598</v>
      </c>
      <c r="H364" s="17">
        <v>0.37940144960700101</v>
      </c>
      <c r="I364" s="17">
        <v>0.33066192551374901</v>
      </c>
      <c r="J364" s="17">
        <v>0.28977119441190702</v>
      </c>
      <c r="K364" s="17">
        <v>0.197810922225199</v>
      </c>
      <c r="L364" s="17">
        <v>0.15499327500594001</v>
      </c>
      <c r="M364" s="17"/>
      <c r="N364" s="17">
        <v>0.348067698914307</v>
      </c>
      <c r="O364" s="17">
        <v>0.297035227669599</v>
      </c>
      <c r="P364" s="17">
        <v>0.346151908661953</v>
      </c>
      <c r="Q364" s="17">
        <v>0.25301506573229399</v>
      </c>
      <c r="R364" s="17">
        <v>0.35458003898110002</v>
      </c>
      <c r="S364" s="17">
        <v>0.27505611482954301</v>
      </c>
      <c r="T364" s="17">
        <v>0.16760408643828301</v>
      </c>
      <c r="U364" s="17">
        <v>0.23641021357929801</v>
      </c>
      <c r="V364" s="17">
        <v>0.27337080309765099</v>
      </c>
      <c r="W364" s="17">
        <v>0.28901735375308402</v>
      </c>
      <c r="X364" s="17">
        <v>0.23097584605905799</v>
      </c>
      <c r="Y364" s="17">
        <v>0.25012045249178899</v>
      </c>
      <c r="Z364" s="17"/>
      <c r="AA364" s="17">
        <v>0.26453809972182002</v>
      </c>
      <c r="AB364" s="17">
        <v>0.31475837667364898</v>
      </c>
      <c r="AC364" s="17">
        <v>0.31949118511339503</v>
      </c>
      <c r="AD364" s="17">
        <v>0.25404354789137201</v>
      </c>
      <c r="AE364" s="17">
        <v>0.46351648454007499</v>
      </c>
      <c r="AF364" s="17"/>
      <c r="AG364" s="17">
        <v>0.23287405266210601</v>
      </c>
      <c r="AH364" s="17">
        <v>0.31412822179901001</v>
      </c>
      <c r="AI364" s="17">
        <v>0.26767045353810198</v>
      </c>
      <c r="AJ364" s="17">
        <v>0.25470814476718001</v>
      </c>
      <c r="AK364" s="17">
        <v>0.34304093332102698</v>
      </c>
    </row>
    <row r="365" spans="2:37" x14ac:dyDescent="0.2">
      <c r="B365" t="s">
        <v>182</v>
      </c>
      <c r="C365" s="17">
        <v>0.25863663884861698</v>
      </c>
      <c r="D365" s="17">
        <v>0.26897840769021097</v>
      </c>
      <c r="E365" s="17">
        <v>0.24854058985194899</v>
      </c>
      <c r="F365" s="17"/>
      <c r="G365" s="17">
        <v>0.28906215741375701</v>
      </c>
      <c r="H365" s="17">
        <v>0.35715927771039502</v>
      </c>
      <c r="I365" s="17">
        <v>0.31604982725564001</v>
      </c>
      <c r="J365" s="17">
        <v>0.252954762806884</v>
      </c>
      <c r="K365" s="17">
        <v>0.20565906860150299</v>
      </c>
      <c r="L365" s="17">
        <v>0.15225894241640101</v>
      </c>
      <c r="M365" s="17"/>
      <c r="N365" s="17">
        <v>0.33186349862539</v>
      </c>
      <c r="O365" s="17">
        <v>0.232527912251319</v>
      </c>
      <c r="P365" s="17">
        <v>0.226637451428815</v>
      </c>
      <c r="Q365" s="17">
        <v>0.194685245076436</v>
      </c>
      <c r="R365" s="17">
        <v>0.29210347608736498</v>
      </c>
      <c r="S365" s="17">
        <v>0.230665669759956</v>
      </c>
      <c r="T365" s="17">
        <v>0.26565375698404697</v>
      </c>
      <c r="U365" s="17">
        <v>0.31051922438353702</v>
      </c>
      <c r="V365" s="17">
        <v>0.28409860535338799</v>
      </c>
      <c r="W365" s="17">
        <v>0.22271518829384199</v>
      </c>
      <c r="X365" s="17">
        <v>0.24774143045031</v>
      </c>
      <c r="Y365" s="17">
        <v>0.25704707038858599</v>
      </c>
      <c r="Z365" s="17"/>
      <c r="AA365" s="17">
        <v>0.24353012990092601</v>
      </c>
      <c r="AB365" s="17">
        <v>0.26535444219527798</v>
      </c>
      <c r="AC365" s="17">
        <v>0.23864205167767699</v>
      </c>
      <c r="AD365" s="17">
        <v>0.26542616671742097</v>
      </c>
      <c r="AE365" s="17">
        <v>0.39492869583154799</v>
      </c>
      <c r="AF365" s="17"/>
      <c r="AG365" s="17">
        <v>0.19691706460460601</v>
      </c>
      <c r="AH365" s="17">
        <v>0.28398979924097201</v>
      </c>
      <c r="AI365" s="17">
        <v>0.20031178247550299</v>
      </c>
      <c r="AJ365" s="17">
        <v>0.30170751067201601</v>
      </c>
      <c r="AK365" s="17">
        <v>0.31223605798847398</v>
      </c>
    </row>
    <row r="366" spans="2:37" x14ac:dyDescent="0.2">
      <c r="B366" t="s">
        <v>185</v>
      </c>
      <c r="C366" s="17">
        <v>0.20377646092180399</v>
      </c>
      <c r="D366" s="17">
        <v>0.19025266350227399</v>
      </c>
      <c r="E366" s="17">
        <v>0.21697893367670601</v>
      </c>
      <c r="F366" s="17"/>
      <c r="G366" s="17">
        <v>6.8355752586344007E-2</v>
      </c>
      <c r="H366" s="17">
        <v>8.7320940789095594E-2</v>
      </c>
      <c r="I366" s="17">
        <v>0.107071622013794</v>
      </c>
      <c r="J366" s="17">
        <v>0.205636276852112</v>
      </c>
      <c r="K366" s="17">
        <v>0.29591928443730597</v>
      </c>
      <c r="L366" s="17">
        <v>0.40276838921338598</v>
      </c>
      <c r="M366" s="17"/>
      <c r="N366" s="17">
        <v>0.123149615397962</v>
      </c>
      <c r="O366" s="17">
        <v>0.24098235201445301</v>
      </c>
      <c r="P366" s="17">
        <v>0.19455939588738</v>
      </c>
      <c r="Q366" s="17">
        <v>0.27251118477043301</v>
      </c>
      <c r="R366" s="17">
        <v>0.18017977022453199</v>
      </c>
      <c r="S366" s="17">
        <v>0.18529160690122501</v>
      </c>
      <c r="T366" s="17">
        <v>0.27501870472392198</v>
      </c>
      <c r="U366" s="17">
        <v>0.16163141205770301</v>
      </c>
      <c r="V366" s="17">
        <v>0.162569334527115</v>
      </c>
      <c r="W366" s="17">
        <v>0.21898342915725999</v>
      </c>
      <c r="X366" s="17">
        <v>0.28549750999114998</v>
      </c>
      <c r="Y366" s="17">
        <v>0.184431490598891</v>
      </c>
      <c r="Z366" s="17"/>
      <c r="AA366" s="17">
        <v>0.23377861467222599</v>
      </c>
      <c r="AB366" s="17">
        <v>0.157472313182489</v>
      </c>
      <c r="AC366" s="17">
        <v>0.17885121737500101</v>
      </c>
      <c r="AD366" s="17">
        <v>0.210817335645023</v>
      </c>
      <c r="AE366" s="17">
        <v>8.8072156149374303E-2</v>
      </c>
      <c r="AF366" s="17"/>
      <c r="AG366" s="17">
        <v>0.28986279523209602</v>
      </c>
      <c r="AH366" s="17">
        <v>0.176081112413883</v>
      </c>
      <c r="AI366" s="17">
        <v>0.184296011959376</v>
      </c>
      <c r="AJ366" s="17">
        <v>0.19206922081897501</v>
      </c>
      <c r="AK366" s="17">
        <v>0.11517170690008501</v>
      </c>
    </row>
    <row r="367" spans="2:37" x14ac:dyDescent="0.2">
      <c r="B367" t="s">
        <v>153</v>
      </c>
      <c r="C367" s="17">
        <v>0.14075984598038399</v>
      </c>
      <c r="D367" s="17">
        <v>0.131601117371802</v>
      </c>
      <c r="E367" s="17">
        <v>0.14970096371331601</v>
      </c>
      <c r="F367" s="17"/>
      <c r="G367" s="17">
        <v>5.1299168017920803E-2</v>
      </c>
      <c r="H367" s="17">
        <v>3.8707312654205198E-2</v>
      </c>
      <c r="I367" s="17">
        <v>9.7735412851055095E-2</v>
      </c>
      <c r="J367" s="17">
        <v>0.198487783629858</v>
      </c>
      <c r="K367" s="17">
        <v>0.17604194561303599</v>
      </c>
      <c r="L367" s="17">
        <v>0.24703346774870499</v>
      </c>
      <c r="M367" s="17"/>
      <c r="N367" s="17">
        <v>9.1211158753896099E-2</v>
      </c>
      <c r="O367" s="17">
        <v>0.137555766263847</v>
      </c>
      <c r="P367" s="17">
        <v>0.17959497476962599</v>
      </c>
      <c r="Q367" s="17">
        <v>0.18464355648248901</v>
      </c>
      <c r="R367" s="17">
        <v>0.123514468502327</v>
      </c>
      <c r="S367" s="17">
        <v>9.4468170765444295E-2</v>
      </c>
      <c r="T367" s="17">
        <v>0.174176717796833</v>
      </c>
      <c r="U367" s="17">
        <v>0.151332888188976</v>
      </c>
      <c r="V367" s="17">
        <v>0.15732653683654699</v>
      </c>
      <c r="W367" s="17">
        <v>0.166971861714652</v>
      </c>
      <c r="X367" s="17">
        <v>0.106340348980402</v>
      </c>
      <c r="Y367" s="17">
        <v>0.144729316609467</v>
      </c>
      <c r="Z367" s="17"/>
      <c r="AA367" s="17">
        <v>0.14086250546194301</v>
      </c>
      <c r="AB367" s="17">
        <v>7.88797905103234E-2</v>
      </c>
      <c r="AC367" s="17">
        <v>0.18737717714969901</v>
      </c>
      <c r="AD367" s="17">
        <v>0.14200840047581101</v>
      </c>
      <c r="AE367" s="17">
        <v>7.4568171403901595E-2</v>
      </c>
      <c r="AF367" s="17"/>
      <c r="AG367" s="17">
        <v>0.15492297337185101</v>
      </c>
      <c r="AH367" s="17">
        <v>0.10907341941324</v>
      </c>
      <c r="AI367" s="17">
        <v>0.19429525365875</v>
      </c>
      <c r="AJ367" s="17">
        <v>0.119180422418202</v>
      </c>
      <c r="AK367" s="17">
        <v>7.4341000977811295E-2</v>
      </c>
    </row>
    <row r="368" spans="2:37" x14ac:dyDescent="0.2">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row>
    <row r="369" spans="2:37" x14ac:dyDescent="0.2">
      <c r="B369" s="6" t="s">
        <v>188</v>
      </c>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row>
    <row r="370" spans="2:37" x14ac:dyDescent="0.2">
      <c r="B370" s="21" t="s">
        <v>60</v>
      </c>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row>
    <row r="371" spans="2:37" x14ac:dyDescent="0.2">
      <c r="B371" t="s">
        <v>185</v>
      </c>
      <c r="C371" s="17">
        <v>0.31433778239664401</v>
      </c>
      <c r="D371" s="17">
        <v>0.29713812281384899</v>
      </c>
      <c r="E371" s="17">
        <v>0.33112877903694599</v>
      </c>
      <c r="F371" s="17"/>
      <c r="G371" s="17">
        <v>0.14876046650236499</v>
      </c>
      <c r="H371" s="17">
        <v>0.21821886402726801</v>
      </c>
      <c r="I371" s="17">
        <v>0.24464774469431899</v>
      </c>
      <c r="J371" s="17">
        <v>0.34137766965705602</v>
      </c>
      <c r="K371" s="17">
        <v>0.387665890228171</v>
      </c>
      <c r="L371" s="17">
        <v>0.48708518212139001</v>
      </c>
      <c r="M371" s="17"/>
      <c r="N371" s="17">
        <v>0.25428991582071903</v>
      </c>
      <c r="O371" s="17">
        <v>0.33604258855584701</v>
      </c>
      <c r="P371" s="17">
        <v>0.29022715746312</v>
      </c>
      <c r="Q371" s="17">
        <v>0.40018352300744903</v>
      </c>
      <c r="R371" s="17">
        <v>0.34049992584504801</v>
      </c>
      <c r="S371" s="17">
        <v>0.30477562081571402</v>
      </c>
      <c r="T371" s="17">
        <v>0.30865897737806502</v>
      </c>
      <c r="U371" s="17">
        <v>0.28987668899547298</v>
      </c>
      <c r="V371" s="17">
        <v>0.280828595021896</v>
      </c>
      <c r="W371" s="17">
        <v>0.31482106522391901</v>
      </c>
      <c r="X371" s="17">
        <v>0.35824702872794301</v>
      </c>
      <c r="Y371" s="17">
        <v>0.37219572804351903</v>
      </c>
      <c r="Z371" s="17"/>
      <c r="AA371" s="17">
        <v>0.33697161494283501</v>
      </c>
      <c r="AB371" s="17">
        <v>0.25332420256955801</v>
      </c>
      <c r="AC371" s="17">
        <v>0.31553043887500098</v>
      </c>
      <c r="AD371" s="17">
        <v>0.33271425852515302</v>
      </c>
      <c r="AE371" s="17">
        <v>0.15748178966778301</v>
      </c>
      <c r="AF371" s="17"/>
      <c r="AG371" s="17">
        <v>0.37484180878404</v>
      </c>
      <c r="AH371" s="17">
        <v>0.28733947347448402</v>
      </c>
      <c r="AI371" s="17">
        <v>0.30989460433155902</v>
      </c>
      <c r="AJ371" s="17">
        <v>0.33875672779592703</v>
      </c>
      <c r="AK371" s="17">
        <v>0.18098522865206601</v>
      </c>
    </row>
    <row r="372" spans="2:37" x14ac:dyDescent="0.2">
      <c r="B372" t="s">
        <v>184</v>
      </c>
      <c r="C372" s="17">
        <v>0.285109131280668</v>
      </c>
      <c r="D372" s="17">
        <v>0.31046908392324302</v>
      </c>
      <c r="E372" s="17">
        <v>0.260351729683862</v>
      </c>
      <c r="F372" s="17"/>
      <c r="G372" s="17">
        <v>0.3635674528051</v>
      </c>
      <c r="H372" s="17">
        <v>0.37245596853565999</v>
      </c>
      <c r="I372" s="17">
        <v>0.34802610376313903</v>
      </c>
      <c r="J372" s="17">
        <v>0.26103939484944699</v>
      </c>
      <c r="K372" s="17">
        <v>0.245330589991371</v>
      </c>
      <c r="L372" s="17">
        <v>0.15763977467194501</v>
      </c>
      <c r="M372" s="17"/>
      <c r="N372" s="17">
        <v>0.31701519495006097</v>
      </c>
      <c r="O372" s="17">
        <v>0.31179138860705002</v>
      </c>
      <c r="P372" s="17">
        <v>0.25964257254363698</v>
      </c>
      <c r="Q372" s="17">
        <v>0.21838462643526199</v>
      </c>
      <c r="R372" s="17">
        <v>0.30311426987901002</v>
      </c>
      <c r="S372" s="17">
        <v>0.33009010874363298</v>
      </c>
      <c r="T372" s="17">
        <v>0.24578729983246</v>
      </c>
      <c r="U372" s="17">
        <v>0.29530086153513402</v>
      </c>
      <c r="V372" s="17">
        <v>0.288452253079099</v>
      </c>
      <c r="W372" s="17">
        <v>0.26545075813991797</v>
      </c>
      <c r="X372" s="17">
        <v>0.291612113989278</v>
      </c>
      <c r="Y372" s="17">
        <v>0.23817166226891401</v>
      </c>
      <c r="Z372" s="17"/>
      <c r="AA372" s="17">
        <v>0.31407230106537198</v>
      </c>
      <c r="AB372" s="17">
        <v>0.36586171859514299</v>
      </c>
      <c r="AC372" s="17">
        <v>0.25247723254599702</v>
      </c>
      <c r="AD372" s="17">
        <v>0.25312591140416402</v>
      </c>
      <c r="AE372" s="17">
        <v>0.34631890859384501</v>
      </c>
      <c r="AF372" s="17"/>
      <c r="AG372" s="17">
        <v>0.28563213420990902</v>
      </c>
      <c r="AH372" s="17">
        <v>0.32952157820254901</v>
      </c>
      <c r="AI372" s="17">
        <v>0.28731392328894401</v>
      </c>
      <c r="AJ372" s="17">
        <v>0.22906452624968901</v>
      </c>
      <c r="AK372" s="17">
        <v>0.33653028445454802</v>
      </c>
    </row>
    <row r="373" spans="2:37" x14ac:dyDescent="0.2">
      <c r="B373" t="s">
        <v>180</v>
      </c>
      <c r="C373" s="17">
        <v>0.23990982632368499</v>
      </c>
      <c r="D373" s="17">
        <v>0.27610315758034798</v>
      </c>
      <c r="E373" s="17">
        <v>0.204576446578208</v>
      </c>
      <c r="F373" s="17"/>
      <c r="G373" s="17">
        <v>0.38079769324761897</v>
      </c>
      <c r="H373" s="17">
        <v>0.38342350602372899</v>
      </c>
      <c r="I373" s="17">
        <v>0.28803211246912802</v>
      </c>
      <c r="J373" s="17">
        <v>0.233062910147984</v>
      </c>
      <c r="K373" s="17">
        <v>0.115222298852099</v>
      </c>
      <c r="L373" s="17">
        <v>8.0610505693230194E-2</v>
      </c>
      <c r="M373" s="17"/>
      <c r="N373" s="17">
        <v>0.32478416335652299</v>
      </c>
      <c r="O373" s="17">
        <v>0.1768065633989</v>
      </c>
      <c r="P373" s="17">
        <v>0.198850547862614</v>
      </c>
      <c r="Q373" s="17">
        <v>0.211446501709907</v>
      </c>
      <c r="R373" s="17">
        <v>0.254214772761995</v>
      </c>
      <c r="S373" s="17">
        <v>0.27573317548024501</v>
      </c>
      <c r="T373" s="17">
        <v>0.22169356542302099</v>
      </c>
      <c r="U373" s="17">
        <v>0.28772034040849698</v>
      </c>
      <c r="V373" s="17">
        <v>0.24783947152477501</v>
      </c>
      <c r="W373" s="17">
        <v>0.20856944960113499</v>
      </c>
      <c r="X373" s="17">
        <v>0.236650032636851</v>
      </c>
      <c r="Y373" s="17">
        <v>0.22644677300134999</v>
      </c>
      <c r="Z373" s="17"/>
      <c r="AA373" s="17">
        <v>0.24064294935434899</v>
      </c>
      <c r="AB373" s="17">
        <v>0.33772959039848699</v>
      </c>
      <c r="AC373" s="17">
        <v>0.25348317645328</v>
      </c>
      <c r="AD373" s="17">
        <v>0.20350224808742701</v>
      </c>
      <c r="AE373" s="17">
        <v>0.33378008097770301</v>
      </c>
      <c r="AF373" s="17"/>
      <c r="AG373" s="17">
        <v>0.168581221502141</v>
      </c>
      <c r="AH373" s="17">
        <v>0.28691448409672798</v>
      </c>
      <c r="AI373" s="17">
        <v>0.26226605485500099</v>
      </c>
      <c r="AJ373" s="17">
        <v>0.260213107265518</v>
      </c>
      <c r="AK373" s="17">
        <v>0.307749531904143</v>
      </c>
    </row>
    <row r="374" spans="2:37" x14ac:dyDescent="0.2">
      <c r="B374" t="s">
        <v>153</v>
      </c>
      <c r="C374" s="17">
        <v>0.18849573308949499</v>
      </c>
      <c r="D374" s="17">
        <v>0.15873168672642601</v>
      </c>
      <c r="E374" s="17">
        <v>0.21755258738816599</v>
      </c>
      <c r="F374" s="17"/>
      <c r="G374" s="17">
        <v>0.110171286009799</v>
      </c>
      <c r="H374" s="17">
        <v>7.7339667674021201E-2</v>
      </c>
      <c r="I374" s="17">
        <v>0.178392302424668</v>
      </c>
      <c r="J374" s="17">
        <v>0.217597477454433</v>
      </c>
      <c r="K374" s="17">
        <v>0.244005010162715</v>
      </c>
      <c r="L374" s="17">
        <v>0.27773934293107899</v>
      </c>
      <c r="M374" s="17"/>
      <c r="N374" s="17">
        <v>0.123076460894277</v>
      </c>
      <c r="O374" s="17">
        <v>0.20975267186816501</v>
      </c>
      <c r="P374" s="17">
        <v>0.233429269543067</v>
      </c>
      <c r="Q374" s="17">
        <v>0.18309274865092201</v>
      </c>
      <c r="R374" s="17">
        <v>0.16076521719481199</v>
      </c>
      <c r="S374" s="17">
        <v>0.16498030591634399</v>
      </c>
      <c r="T374" s="17">
        <v>0.26047347585014902</v>
      </c>
      <c r="U374" s="17">
        <v>0.15489347177663501</v>
      </c>
      <c r="V374" s="17">
        <v>0.187857309707614</v>
      </c>
      <c r="W374" s="17">
        <v>0.24184763522479599</v>
      </c>
      <c r="X374" s="17">
        <v>0.159620890504484</v>
      </c>
      <c r="Y374" s="17">
        <v>0.17646853326090201</v>
      </c>
      <c r="Z374" s="17"/>
      <c r="AA374" s="17">
        <v>0.15978976923438901</v>
      </c>
      <c r="AB374" s="17">
        <v>0.11992049220630201</v>
      </c>
      <c r="AC374" s="17">
        <v>0.18078256093379799</v>
      </c>
      <c r="AD374" s="17">
        <v>0.201684189117775</v>
      </c>
      <c r="AE374" s="17">
        <v>0.15562033368991399</v>
      </c>
      <c r="AF374" s="17"/>
      <c r="AG374" s="17">
        <v>0.19534230732354799</v>
      </c>
      <c r="AH374" s="17">
        <v>0.156931036991381</v>
      </c>
      <c r="AI374" s="17">
        <v>0.14514727779459599</v>
      </c>
      <c r="AJ374" s="17">
        <v>0.15774272690833099</v>
      </c>
      <c r="AK374" s="17">
        <v>0.15046306011683999</v>
      </c>
    </row>
    <row r="375" spans="2:37" x14ac:dyDescent="0.2">
      <c r="B375" t="s">
        <v>181</v>
      </c>
      <c r="C375" s="17">
        <v>0.116399981652863</v>
      </c>
      <c r="D375" s="17">
        <v>0.120113561275419</v>
      </c>
      <c r="E375" s="17">
        <v>0.112774636472881</v>
      </c>
      <c r="F375" s="17"/>
      <c r="G375" s="17">
        <v>0.20884656938221199</v>
      </c>
      <c r="H375" s="17">
        <v>0.21309093446958599</v>
      </c>
      <c r="I375" s="17">
        <v>0.144218485460572</v>
      </c>
      <c r="J375" s="17">
        <v>9.7061466826229598E-2</v>
      </c>
      <c r="K375" s="17">
        <v>5.3737575513947998E-2</v>
      </c>
      <c r="L375" s="17">
        <v>1.2068679913771901E-2</v>
      </c>
      <c r="M375" s="17"/>
      <c r="N375" s="17">
        <v>0.18589435520134401</v>
      </c>
      <c r="O375" s="17">
        <v>7.9676762639140697E-2</v>
      </c>
      <c r="P375" s="17">
        <v>7.8910287598757206E-2</v>
      </c>
      <c r="Q375" s="17">
        <v>8.1971714051734798E-2</v>
      </c>
      <c r="R375" s="17">
        <v>0.13627103913188601</v>
      </c>
      <c r="S375" s="17">
        <v>0.120647488850186</v>
      </c>
      <c r="T375" s="17">
        <v>0.103954779050491</v>
      </c>
      <c r="U375" s="17">
        <v>0.109565644960247</v>
      </c>
      <c r="V375" s="17">
        <v>0.136236338509931</v>
      </c>
      <c r="W375" s="17">
        <v>8.9916348479959801E-2</v>
      </c>
      <c r="X375" s="17">
        <v>0.12562125660020801</v>
      </c>
      <c r="Y375" s="17">
        <v>0.12849818116046699</v>
      </c>
      <c r="Z375" s="17"/>
      <c r="AA375" s="17">
        <v>0.121582929552901</v>
      </c>
      <c r="AB375" s="17">
        <v>0.170998170179543</v>
      </c>
      <c r="AC375" s="17">
        <v>0.114366580900064</v>
      </c>
      <c r="AD375" s="17">
        <v>8.6462800643597598E-2</v>
      </c>
      <c r="AE375" s="17">
        <v>0.19673897472316301</v>
      </c>
      <c r="AF375" s="17"/>
      <c r="AG375" s="17">
        <v>9.9139207970298293E-2</v>
      </c>
      <c r="AH375" s="17">
        <v>0.13998390168543501</v>
      </c>
      <c r="AI375" s="17">
        <v>9.8274966658356E-2</v>
      </c>
      <c r="AJ375" s="17">
        <v>9.9427162863792495E-2</v>
      </c>
      <c r="AK375" s="17">
        <v>0.18265799181363099</v>
      </c>
    </row>
    <row r="376" spans="2:37" x14ac:dyDescent="0.2">
      <c r="B376" t="s">
        <v>182</v>
      </c>
      <c r="C376" s="17">
        <v>7.2165880967345997E-2</v>
      </c>
      <c r="D376" s="17">
        <v>8.7818307356499495E-2</v>
      </c>
      <c r="E376" s="17">
        <v>5.6885355347193599E-2</v>
      </c>
      <c r="F376" s="17"/>
      <c r="G376" s="17">
        <v>0.104597861538212</v>
      </c>
      <c r="H376" s="17">
        <v>0.12924990934152</v>
      </c>
      <c r="I376" s="17">
        <v>0.118964332268044</v>
      </c>
      <c r="J376" s="17">
        <v>5.1301897771098802E-2</v>
      </c>
      <c r="K376" s="17">
        <v>2.1762525112861E-2</v>
      </c>
      <c r="L376" s="17">
        <v>1.7220970007204101E-2</v>
      </c>
      <c r="M376" s="17"/>
      <c r="N376" s="17">
        <v>0.13845096688470801</v>
      </c>
      <c r="O376" s="17">
        <v>3.9610414847750103E-2</v>
      </c>
      <c r="P376" s="17">
        <v>7.0352822333268297E-2</v>
      </c>
      <c r="Q376" s="17">
        <v>3.6710164255857103E-2</v>
      </c>
      <c r="R376" s="17">
        <v>8.9058708644326301E-2</v>
      </c>
      <c r="S376" s="17">
        <v>6.4881115175130302E-2</v>
      </c>
      <c r="T376" s="17">
        <v>3.1443211891540701E-2</v>
      </c>
      <c r="U376" s="17">
        <v>8.6985481831871894E-2</v>
      </c>
      <c r="V376" s="17">
        <v>8.17617777068958E-2</v>
      </c>
      <c r="W376" s="17">
        <v>6.96098357986768E-2</v>
      </c>
      <c r="X376" s="17">
        <v>6.5179961691716901E-2</v>
      </c>
      <c r="Y376" s="17">
        <v>6.9774572703752799E-2</v>
      </c>
      <c r="Z376" s="17"/>
      <c r="AA376" s="17">
        <v>0.13234253685160899</v>
      </c>
      <c r="AB376" s="17">
        <v>8.2177542302008397E-2</v>
      </c>
      <c r="AC376" s="17">
        <v>3.97414667523052E-2</v>
      </c>
      <c r="AD376" s="17">
        <v>6.4908674604293601E-2</v>
      </c>
      <c r="AE376" s="17">
        <v>0.124518905622913</v>
      </c>
      <c r="AF376" s="17"/>
      <c r="AG376" s="17">
        <v>9.7217554388130595E-2</v>
      </c>
      <c r="AH376" s="17">
        <v>7.04091988628507E-2</v>
      </c>
      <c r="AI376" s="17">
        <v>3.0203370723177001E-2</v>
      </c>
      <c r="AJ376" s="17">
        <v>8.5790513963955303E-2</v>
      </c>
      <c r="AK376" s="17">
        <v>0.10349105609774201</v>
      </c>
    </row>
    <row r="377" spans="2:37" x14ac:dyDescent="0.2">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row>
    <row r="378" spans="2:37" x14ac:dyDescent="0.2">
      <c r="B378" s="6" t="s">
        <v>189</v>
      </c>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row>
    <row r="379" spans="2:37" x14ac:dyDescent="0.2">
      <c r="B379" s="21" t="s">
        <v>60</v>
      </c>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row>
    <row r="380" spans="2:37" x14ac:dyDescent="0.2">
      <c r="B380" t="s">
        <v>185</v>
      </c>
      <c r="C380" s="17">
        <v>0.44936573415168402</v>
      </c>
      <c r="D380" s="17">
        <v>0.43441574376363601</v>
      </c>
      <c r="E380" s="17">
        <v>0.46396051361053903</v>
      </c>
      <c r="F380" s="17"/>
      <c r="G380" s="17">
        <v>0.29250972551098298</v>
      </c>
      <c r="H380" s="17">
        <v>0.30093049572031499</v>
      </c>
      <c r="I380" s="17">
        <v>0.37984551225520702</v>
      </c>
      <c r="J380" s="17">
        <v>0.48336402265681999</v>
      </c>
      <c r="K380" s="17">
        <v>0.60314228344846799</v>
      </c>
      <c r="L380" s="17">
        <v>0.59906057973715399</v>
      </c>
      <c r="M380" s="17"/>
      <c r="N380" s="17">
        <v>0.35156558495141799</v>
      </c>
      <c r="O380" s="17">
        <v>0.52051524829774398</v>
      </c>
      <c r="P380" s="17">
        <v>0.44708318331229402</v>
      </c>
      <c r="Q380" s="17">
        <v>0.54938616828039299</v>
      </c>
      <c r="R380" s="17">
        <v>0.46610715618760701</v>
      </c>
      <c r="S380" s="17">
        <v>0.45330065035338302</v>
      </c>
      <c r="T380" s="17">
        <v>0.48132385463136901</v>
      </c>
      <c r="U380" s="17">
        <v>0.36391551879345402</v>
      </c>
      <c r="V380" s="17">
        <v>0.38370283048854098</v>
      </c>
      <c r="W380" s="17">
        <v>0.40903417389728203</v>
      </c>
      <c r="X380" s="17">
        <v>0.53376146115859702</v>
      </c>
      <c r="Y380" s="17">
        <v>0.50475662897737095</v>
      </c>
      <c r="Z380" s="17"/>
      <c r="AA380" s="17">
        <v>0.42818529870423899</v>
      </c>
      <c r="AB380" s="17">
        <v>0.36134548759172302</v>
      </c>
      <c r="AC380" s="17">
        <v>0.475310673629043</v>
      </c>
      <c r="AD380" s="17">
        <v>0.50987661674800699</v>
      </c>
      <c r="AE380" s="17">
        <v>0.36493560240266998</v>
      </c>
      <c r="AF380" s="17"/>
      <c r="AG380" s="17">
        <v>0.4958713252884</v>
      </c>
      <c r="AH380" s="17">
        <v>0.42021439669574701</v>
      </c>
      <c r="AI380" s="17">
        <v>0.48000778948837303</v>
      </c>
      <c r="AJ380" s="17">
        <v>0.47537834450618399</v>
      </c>
      <c r="AK380" s="17">
        <v>0.34933046657436601</v>
      </c>
    </row>
    <row r="381" spans="2:37" x14ac:dyDescent="0.2">
      <c r="B381" t="s">
        <v>153</v>
      </c>
      <c r="C381" s="17">
        <v>0.208466232336079</v>
      </c>
      <c r="D381" s="17">
        <v>0.17566116425485201</v>
      </c>
      <c r="E381" s="17">
        <v>0.24049185384824601</v>
      </c>
      <c r="F381" s="17"/>
      <c r="G381" s="17">
        <v>0.13855117403445599</v>
      </c>
      <c r="H381" s="17">
        <v>8.3162283068104595E-2</v>
      </c>
      <c r="I381" s="17">
        <v>0.205720120433315</v>
      </c>
      <c r="J381" s="17">
        <v>0.25524227573696001</v>
      </c>
      <c r="K381" s="17">
        <v>0.21961353396886499</v>
      </c>
      <c r="L381" s="17">
        <v>0.31305992273453698</v>
      </c>
      <c r="M381" s="17"/>
      <c r="N381" s="17">
        <v>0.14746063639051099</v>
      </c>
      <c r="O381" s="17">
        <v>0.22766362256664799</v>
      </c>
      <c r="P381" s="17">
        <v>0.26337451038211201</v>
      </c>
      <c r="Q381" s="17">
        <v>0.23207930726395101</v>
      </c>
      <c r="R381" s="17">
        <v>0.18960856433915499</v>
      </c>
      <c r="S381" s="17">
        <v>0.16368123305534901</v>
      </c>
      <c r="T381" s="17">
        <v>0.211974799774068</v>
      </c>
      <c r="U381" s="17">
        <v>0.21434891038505699</v>
      </c>
      <c r="V381" s="17">
        <v>0.236436836329704</v>
      </c>
      <c r="W381" s="17">
        <v>0.243187072618922</v>
      </c>
      <c r="X381" s="17">
        <v>0.160379106681413</v>
      </c>
      <c r="Y381" s="17">
        <v>0.22698274076045599</v>
      </c>
      <c r="Z381" s="17"/>
      <c r="AA381" s="17">
        <v>0.19314410499010701</v>
      </c>
      <c r="AB381" s="17">
        <v>0.15211280918379</v>
      </c>
      <c r="AC381" s="17">
        <v>0.21562101337982401</v>
      </c>
      <c r="AD381" s="17">
        <v>0.17403396880115801</v>
      </c>
      <c r="AE381" s="17">
        <v>0.21118647682400701</v>
      </c>
      <c r="AF381" s="17"/>
      <c r="AG381" s="17">
        <v>0.216449089817948</v>
      </c>
      <c r="AH381" s="17">
        <v>0.17975194848231901</v>
      </c>
      <c r="AI381" s="17">
        <v>0.18775786836340499</v>
      </c>
      <c r="AJ381" s="17">
        <v>0.15475670276522399</v>
      </c>
      <c r="AK381" s="17">
        <v>0.17036323350597099</v>
      </c>
    </row>
    <row r="382" spans="2:37" x14ac:dyDescent="0.2">
      <c r="B382" t="s">
        <v>184</v>
      </c>
      <c r="C382" s="17">
        <v>0.18333884627414401</v>
      </c>
      <c r="D382" s="17">
        <v>0.202585882134488</v>
      </c>
      <c r="E382" s="17">
        <v>0.16454911890128401</v>
      </c>
      <c r="F382" s="17"/>
      <c r="G382" s="17">
        <v>0.27309885851068</v>
      </c>
      <c r="H382" s="17">
        <v>0.33403152703199601</v>
      </c>
      <c r="I382" s="17">
        <v>0.230235010756831</v>
      </c>
      <c r="J382" s="17">
        <v>0.14790934213325099</v>
      </c>
      <c r="K382" s="17">
        <v>8.5579771629857401E-2</v>
      </c>
      <c r="L382" s="17">
        <v>5.8113689228940897E-2</v>
      </c>
      <c r="M382" s="17"/>
      <c r="N382" s="17">
        <v>0.26208622057293302</v>
      </c>
      <c r="O382" s="17">
        <v>0.11376026560699699</v>
      </c>
      <c r="P382" s="17">
        <v>0.167557330612392</v>
      </c>
      <c r="Q382" s="17">
        <v>0.11939702562719</v>
      </c>
      <c r="R382" s="17">
        <v>0.177853779721341</v>
      </c>
      <c r="S382" s="17">
        <v>0.198640627137248</v>
      </c>
      <c r="T382" s="17">
        <v>0.20255127317937699</v>
      </c>
      <c r="U382" s="17">
        <v>0.23800889176874801</v>
      </c>
      <c r="V382" s="17">
        <v>0.19489742890169101</v>
      </c>
      <c r="W382" s="17">
        <v>0.19575316887120101</v>
      </c>
      <c r="X382" s="17">
        <v>0.13327423775296601</v>
      </c>
      <c r="Y382" s="17">
        <v>0.19719448827112901</v>
      </c>
      <c r="Z382" s="17"/>
      <c r="AA382" s="17">
        <v>0.22893196080182199</v>
      </c>
      <c r="AB382" s="17">
        <v>0.287586405059367</v>
      </c>
      <c r="AC382" s="17">
        <v>9.8640449358684407E-2</v>
      </c>
      <c r="AD382" s="17">
        <v>0.16827749986184201</v>
      </c>
      <c r="AE382" s="17">
        <v>0.204080067094389</v>
      </c>
      <c r="AF382" s="17"/>
      <c r="AG382" s="17">
        <v>0.175960752187932</v>
      </c>
      <c r="AH382" s="17">
        <v>0.22129659641289501</v>
      </c>
      <c r="AI382" s="17">
        <v>0.14255230530392601</v>
      </c>
      <c r="AJ382" s="17">
        <v>0.205505078454499</v>
      </c>
      <c r="AK382" s="17">
        <v>0.22156063101340501</v>
      </c>
    </row>
    <row r="383" spans="2:37" x14ac:dyDescent="0.2">
      <c r="B383" t="s">
        <v>180</v>
      </c>
      <c r="C383" s="17">
        <v>0.14212007979567601</v>
      </c>
      <c r="D383" s="17">
        <v>0.17986572472884099</v>
      </c>
      <c r="E383" s="17">
        <v>0.105271269259178</v>
      </c>
      <c r="F383" s="17"/>
      <c r="G383" s="17">
        <v>0.21487259215592799</v>
      </c>
      <c r="H383" s="17">
        <v>0.29624758228888898</v>
      </c>
      <c r="I383" s="17">
        <v>0.20094552554846801</v>
      </c>
      <c r="J383" s="17">
        <v>9.7518117396664605E-2</v>
      </c>
      <c r="K383" s="17">
        <v>5.1911470449594897E-2</v>
      </c>
      <c r="L383" s="17">
        <v>1.80516080817715E-2</v>
      </c>
      <c r="M383" s="17"/>
      <c r="N383" s="17">
        <v>0.230081366907158</v>
      </c>
      <c r="O383" s="17">
        <v>8.8967846370285403E-2</v>
      </c>
      <c r="P383" s="17">
        <v>0.114054123484666</v>
      </c>
      <c r="Q383" s="17">
        <v>9.1118786856846198E-2</v>
      </c>
      <c r="R383" s="17">
        <v>0.119637352012955</v>
      </c>
      <c r="S383" s="17">
        <v>0.17287551323766001</v>
      </c>
      <c r="T383" s="17">
        <v>0.10570528601562899</v>
      </c>
      <c r="U383" s="17">
        <v>0.21489954979484499</v>
      </c>
      <c r="V383" s="17">
        <v>0.13682937809241599</v>
      </c>
      <c r="W383" s="17">
        <v>0.156756019113859</v>
      </c>
      <c r="X383" s="17">
        <v>0.135728171600318</v>
      </c>
      <c r="Y383" s="17">
        <v>0.13542563911080899</v>
      </c>
      <c r="Z383" s="17"/>
      <c r="AA383" s="17">
        <v>0.18465485293650999</v>
      </c>
      <c r="AB383" s="17">
        <v>0.224162842507622</v>
      </c>
      <c r="AC383" s="17">
        <v>0.13214146370177701</v>
      </c>
      <c r="AD383" s="17">
        <v>0.11314432450804</v>
      </c>
      <c r="AE383" s="17">
        <v>0.131621927868559</v>
      </c>
      <c r="AF383" s="17"/>
      <c r="AG383" s="17">
        <v>0.12708473363747</v>
      </c>
      <c r="AH383" s="17">
        <v>0.182673969550425</v>
      </c>
      <c r="AI383" s="17">
        <v>0.12216012991847899</v>
      </c>
      <c r="AJ383" s="17">
        <v>0.14306643738483599</v>
      </c>
      <c r="AK383" s="17">
        <v>0.14273072995097</v>
      </c>
    </row>
    <row r="384" spans="2:37" x14ac:dyDescent="0.2">
      <c r="B384" t="s">
        <v>181</v>
      </c>
      <c r="C384" s="17">
        <v>0.118929017310605</v>
      </c>
      <c r="D384" s="17">
        <v>0.13013008705776699</v>
      </c>
      <c r="E384" s="17">
        <v>0.10799408434946201</v>
      </c>
      <c r="F384" s="17"/>
      <c r="G384" s="17">
        <v>0.22018077230306801</v>
      </c>
      <c r="H384" s="17">
        <v>0.225265438288792</v>
      </c>
      <c r="I384" s="17">
        <v>0.12620170993862501</v>
      </c>
      <c r="J384" s="17">
        <v>9.4980894889056006E-2</v>
      </c>
      <c r="K384" s="17">
        <v>5.7424555727958002E-2</v>
      </c>
      <c r="L384" s="17">
        <v>2.0577415391434602E-2</v>
      </c>
      <c r="M384" s="17"/>
      <c r="N384" s="17">
        <v>0.180013797880475</v>
      </c>
      <c r="O384" s="17">
        <v>8.3160526625472103E-2</v>
      </c>
      <c r="P384" s="17">
        <v>9.7060903288440303E-2</v>
      </c>
      <c r="Q384" s="17">
        <v>5.1070963336224899E-2</v>
      </c>
      <c r="R384" s="17">
        <v>0.152095639578359</v>
      </c>
      <c r="S384" s="17">
        <v>0.144023423300224</v>
      </c>
      <c r="T384" s="17">
        <v>0.111786585744206</v>
      </c>
      <c r="U384" s="17">
        <v>7.8557230563234604E-2</v>
      </c>
      <c r="V384" s="17">
        <v>0.16698939408098601</v>
      </c>
      <c r="W384" s="17">
        <v>0.116211884464444</v>
      </c>
      <c r="X384" s="17">
        <v>9.0778878696544496E-2</v>
      </c>
      <c r="Y384" s="17">
        <v>4.8498205301141198E-2</v>
      </c>
      <c r="Z384" s="17"/>
      <c r="AA384" s="17">
        <v>0.12460835681171401</v>
      </c>
      <c r="AB384" s="17">
        <v>0.16072472420942899</v>
      </c>
      <c r="AC384" s="17">
        <v>0.13179145172722301</v>
      </c>
      <c r="AD384" s="17">
        <v>0.10977116286610999</v>
      </c>
      <c r="AE384" s="17">
        <v>0.16789710771689201</v>
      </c>
      <c r="AF384" s="17"/>
      <c r="AG384" s="17">
        <v>9.4394162441346005E-2</v>
      </c>
      <c r="AH384" s="17">
        <v>0.124174866623579</v>
      </c>
      <c r="AI384" s="17">
        <v>0.13413446254425601</v>
      </c>
      <c r="AJ384" s="17">
        <v>0.12882472875345199</v>
      </c>
      <c r="AK384" s="17">
        <v>0.23216256887117401</v>
      </c>
    </row>
    <row r="385" spans="2:37" x14ac:dyDescent="0.2">
      <c r="B385" t="s">
        <v>182</v>
      </c>
      <c r="C385" s="17">
        <v>5.7164932726245198E-2</v>
      </c>
      <c r="D385" s="17">
        <v>7.0696528193126398E-2</v>
      </c>
      <c r="E385" s="17">
        <v>4.3954847205159603E-2</v>
      </c>
      <c r="F385" s="17"/>
      <c r="G385" s="17">
        <v>8.31048419124506E-2</v>
      </c>
      <c r="H385" s="17">
        <v>0.12535265188715899</v>
      </c>
      <c r="I385" s="17">
        <v>8.1577875126184599E-2</v>
      </c>
      <c r="J385" s="17">
        <v>4.4560310285720897E-2</v>
      </c>
      <c r="K385" s="17">
        <v>1.5481401158063001E-2</v>
      </c>
      <c r="L385" s="17">
        <v>3.1241562396046902E-3</v>
      </c>
      <c r="M385" s="17"/>
      <c r="N385" s="17">
        <v>0.104591984805155</v>
      </c>
      <c r="O385" s="17">
        <v>3.8314415633224803E-2</v>
      </c>
      <c r="P385" s="17">
        <v>2.6075192052767301E-2</v>
      </c>
      <c r="Q385" s="17">
        <v>2.9208756878823301E-2</v>
      </c>
      <c r="R385" s="17">
        <v>8.2539754399762202E-2</v>
      </c>
      <c r="S385" s="17">
        <v>6.5276692973859601E-2</v>
      </c>
      <c r="T385" s="17">
        <v>2.1446472545592399E-2</v>
      </c>
      <c r="U385" s="17">
        <v>3.8758643807869399E-2</v>
      </c>
      <c r="V385" s="17">
        <v>8.4674070758114395E-2</v>
      </c>
      <c r="W385" s="17">
        <v>5.7428620438176099E-2</v>
      </c>
      <c r="X385" s="17">
        <v>5.82434966462263E-2</v>
      </c>
      <c r="Y385" s="17">
        <v>1.6096949757757901E-2</v>
      </c>
      <c r="Z385" s="17"/>
      <c r="AA385" s="17">
        <v>7.4197805917043003E-2</v>
      </c>
      <c r="AB385" s="17">
        <v>9.9036427591028903E-2</v>
      </c>
      <c r="AC385" s="17">
        <v>3.3137998264688398E-2</v>
      </c>
      <c r="AD385" s="17">
        <v>3.5245833843392298E-2</v>
      </c>
      <c r="AE385" s="17">
        <v>7.7896617472407406E-2</v>
      </c>
      <c r="AF385" s="17"/>
      <c r="AG385" s="17">
        <v>5.9478914867148402E-2</v>
      </c>
      <c r="AH385" s="17">
        <v>7.7033628746583302E-2</v>
      </c>
      <c r="AI385" s="17">
        <v>3.2902924671194198E-2</v>
      </c>
      <c r="AJ385" s="17">
        <v>2.97268582705171E-2</v>
      </c>
      <c r="AK385" s="17">
        <v>5.1092552668068197E-2</v>
      </c>
    </row>
    <row r="386" spans="2:37" x14ac:dyDescent="0.2">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row>
    <row r="387" spans="2:37" x14ac:dyDescent="0.2">
      <c r="B387" s="6" t="s">
        <v>190</v>
      </c>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row>
    <row r="388" spans="2:37" x14ac:dyDescent="0.2">
      <c r="B388" s="21" t="s">
        <v>60</v>
      </c>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row>
    <row r="389" spans="2:37" x14ac:dyDescent="0.2">
      <c r="B389" t="s">
        <v>185</v>
      </c>
      <c r="C389" s="17">
        <v>0.36182921568112603</v>
      </c>
      <c r="D389" s="17">
        <v>0.33626212512829901</v>
      </c>
      <c r="E389" s="17">
        <v>0.386788833603113</v>
      </c>
      <c r="F389" s="17"/>
      <c r="G389" s="17">
        <v>0.20859643650601101</v>
      </c>
      <c r="H389" s="17">
        <v>0.229758314869076</v>
      </c>
      <c r="I389" s="17">
        <v>0.28980257356077799</v>
      </c>
      <c r="J389" s="17">
        <v>0.39647192072543502</v>
      </c>
      <c r="K389" s="17">
        <v>0.48063196410256398</v>
      </c>
      <c r="L389" s="17">
        <v>0.52081465109769098</v>
      </c>
      <c r="M389" s="17"/>
      <c r="N389" s="17">
        <v>0.25179513326465303</v>
      </c>
      <c r="O389" s="17">
        <v>0.43345458459626901</v>
      </c>
      <c r="P389" s="17">
        <v>0.29921150034765998</v>
      </c>
      <c r="Q389" s="17">
        <v>0.38022267922498298</v>
      </c>
      <c r="R389" s="17">
        <v>0.32597503991139798</v>
      </c>
      <c r="S389" s="17">
        <v>0.340447337705233</v>
      </c>
      <c r="T389" s="17">
        <v>0.504904479126011</v>
      </c>
      <c r="U389" s="17">
        <v>0.412341439095679</v>
      </c>
      <c r="V389" s="17">
        <v>0.33645463643305901</v>
      </c>
      <c r="W389" s="17">
        <v>0.35602364140363801</v>
      </c>
      <c r="X389" s="17">
        <v>0.397698106335098</v>
      </c>
      <c r="Y389" s="17">
        <v>0.42764708269059798</v>
      </c>
      <c r="Z389" s="17"/>
      <c r="AA389" s="17">
        <v>0.35650068413826003</v>
      </c>
      <c r="AB389" s="17">
        <v>0.281927073495431</v>
      </c>
      <c r="AC389" s="17">
        <v>0.38832347547789198</v>
      </c>
      <c r="AD389" s="17">
        <v>0.36869021370948302</v>
      </c>
      <c r="AE389" s="17">
        <v>0.301610463905786</v>
      </c>
      <c r="AF389" s="17"/>
      <c r="AG389" s="17">
        <v>0.415221108564927</v>
      </c>
      <c r="AH389" s="17">
        <v>0.32838957600780999</v>
      </c>
      <c r="AI389" s="17">
        <v>0.39689919172646299</v>
      </c>
      <c r="AJ389" s="17">
        <v>0.37404584784668798</v>
      </c>
      <c r="AK389" s="17">
        <v>0.29956924340364699</v>
      </c>
    </row>
    <row r="390" spans="2:37" x14ac:dyDescent="0.2">
      <c r="B390" t="s">
        <v>153</v>
      </c>
      <c r="C390" s="17">
        <v>0.342534627865898</v>
      </c>
      <c r="D390" s="17">
        <v>0.304406094555842</v>
      </c>
      <c r="E390" s="17">
        <v>0.37975722937303302</v>
      </c>
      <c r="F390" s="17"/>
      <c r="G390" s="17">
        <v>0.23198780658999499</v>
      </c>
      <c r="H390" s="17">
        <v>0.18369909697412401</v>
      </c>
      <c r="I390" s="17">
        <v>0.338498073458737</v>
      </c>
      <c r="J390" s="17">
        <v>0.41932603476058999</v>
      </c>
      <c r="K390" s="17">
        <v>0.41611298353269699</v>
      </c>
      <c r="L390" s="17">
        <v>0.43604218706588799</v>
      </c>
      <c r="M390" s="17"/>
      <c r="N390" s="17">
        <v>0.26632095382059001</v>
      </c>
      <c r="O390" s="17">
        <v>0.36838567277286399</v>
      </c>
      <c r="P390" s="17">
        <v>0.44328294785219502</v>
      </c>
      <c r="Q390" s="17">
        <v>0.40585574335257502</v>
      </c>
      <c r="R390" s="17">
        <v>0.34651375459422101</v>
      </c>
      <c r="S390" s="17">
        <v>0.31555143975053601</v>
      </c>
      <c r="T390" s="17">
        <v>0.29984691595245999</v>
      </c>
      <c r="U390" s="17">
        <v>0.22921183444357901</v>
      </c>
      <c r="V390" s="17">
        <v>0.32884968701284001</v>
      </c>
      <c r="W390" s="17">
        <v>0.382881320844983</v>
      </c>
      <c r="X390" s="17">
        <v>0.35262292327545403</v>
      </c>
      <c r="Y390" s="17">
        <v>0.376928244612032</v>
      </c>
      <c r="Z390" s="17"/>
      <c r="AA390" s="17">
        <v>0.33361822955390502</v>
      </c>
      <c r="AB390" s="17">
        <v>0.25816595242776502</v>
      </c>
      <c r="AC390" s="17">
        <v>0.37027319065070402</v>
      </c>
      <c r="AD390" s="17">
        <v>0.35465777595914699</v>
      </c>
      <c r="AE390" s="17">
        <v>0.32983391809175799</v>
      </c>
      <c r="AF390" s="17"/>
      <c r="AG390" s="17">
        <v>0.33914641639648502</v>
      </c>
      <c r="AH390" s="17">
        <v>0.30777010103554903</v>
      </c>
      <c r="AI390" s="17">
        <v>0.38396481643546398</v>
      </c>
      <c r="AJ390" s="17">
        <v>0.29676877414723501</v>
      </c>
      <c r="AK390" s="17">
        <v>0.29242752617125201</v>
      </c>
    </row>
    <row r="391" spans="2:37" x14ac:dyDescent="0.2">
      <c r="B391" t="s">
        <v>180</v>
      </c>
      <c r="C391" s="17">
        <v>0.15663517483035599</v>
      </c>
      <c r="D391" s="17">
        <v>0.19818111095609001</v>
      </c>
      <c r="E391" s="17">
        <v>0.116076367805881</v>
      </c>
      <c r="F391" s="17"/>
      <c r="G391" s="17">
        <v>0.27567191610023001</v>
      </c>
      <c r="H391" s="17">
        <v>0.34083902380183301</v>
      </c>
      <c r="I391" s="17">
        <v>0.20062148391290099</v>
      </c>
      <c r="J391" s="17">
        <v>9.2771963430554397E-2</v>
      </c>
      <c r="K391" s="17">
        <v>5.3817849456135901E-2</v>
      </c>
      <c r="L391" s="17">
        <v>1.3694770171599801E-2</v>
      </c>
      <c r="M391" s="17"/>
      <c r="N391" s="17">
        <v>0.24790646502242</v>
      </c>
      <c r="O391" s="17">
        <v>8.9871970186763406E-2</v>
      </c>
      <c r="P391" s="17">
        <v>0.13376868617328599</v>
      </c>
      <c r="Q391" s="17">
        <v>0.139613406048401</v>
      </c>
      <c r="R391" s="17">
        <v>0.190009219719323</v>
      </c>
      <c r="S391" s="17">
        <v>0.20212212975072</v>
      </c>
      <c r="T391" s="17">
        <v>0.117396161307238</v>
      </c>
      <c r="U391" s="17">
        <v>0.157906720394313</v>
      </c>
      <c r="V391" s="17">
        <v>0.188545281363518</v>
      </c>
      <c r="W391" s="17">
        <v>0.12696062549649401</v>
      </c>
      <c r="X391" s="17">
        <v>0.1037715382059</v>
      </c>
      <c r="Y391" s="17">
        <v>8.0180418704070194E-2</v>
      </c>
      <c r="Z391" s="17"/>
      <c r="AA391" s="17">
        <v>0.16178575825070701</v>
      </c>
      <c r="AB391" s="17">
        <v>0.25064033532944602</v>
      </c>
      <c r="AC391" s="17">
        <v>0.122201702741059</v>
      </c>
      <c r="AD391" s="17">
        <v>0.14178516930634499</v>
      </c>
      <c r="AE391" s="17">
        <v>0.19443829886498101</v>
      </c>
      <c r="AF391" s="17"/>
      <c r="AG391" s="17">
        <v>0.12733106065158001</v>
      </c>
      <c r="AH391" s="17">
        <v>0.20257116112110801</v>
      </c>
      <c r="AI391" s="17">
        <v>0.123668572142728</v>
      </c>
      <c r="AJ391" s="17">
        <v>0.16676455736835299</v>
      </c>
      <c r="AK391" s="17">
        <v>0.198732452657403</v>
      </c>
    </row>
    <row r="392" spans="2:37" x14ac:dyDescent="0.2">
      <c r="B392" t="s">
        <v>184</v>
      </c>
      <c r="C392" s="17">
        <v>0.131284291732576</v>
      </c>
      <c r="D392" s="17">
        <v>0.163373652967577</v>
      </c>
      <c r="E392" s="17">
        <v>9.9957371912300697E-2</v>
      </c>
      <c r="F392" s="17"/>
      <c r="G392" s="17">
        <v>0.23880435099139899</v>
      </c>
      <c r="H392" s="17">
        <v>0.25529282660626301</v>
      </c>
      <c r="I392" s="17">
        <v>0.18212576280850301</v>
      </c>
      <c r="J392" s="17">
        <v>7.9628941447246804E-2</v>
      </c>
      <c r="K392" s="17">
        <v>5.07912372832987E-2</v>
      </c>
      <c r="L392" s="17">
        <v>1.4324393710143501E-2</v>
      </c>
      <c r="M392" s="17"/>
      <c r="N392" s="17">
        <v>0.22265292942808601</v>
      </c>
      <c r="O392" s="17">
        <v>9.4457604790330302E-2</v>
      </c>
      <c r="P392" s="17">
        <v>0.13329202180886801</v>
      </c>
      <c r="Q392" s="17">
        <v>0.102946438045238</v>
      </c>
      <c r="R392" s="17">
        <v>0.124727188501786</v>
      </c>
      <c r="S392" s="17">
        <v>0.157086007057059</v>
      </c>
      <c r="T392" s="17">
        <v>0.110803056512252</v>
      </c>
      <c r="U392" s="17">
        <v>0.18164130488696401</v>
      </c>
      <c r="V392" s="17">
        <v>0.107702859119891</v>
      </c>
      <c r="W392" s="17">
        <v>0.10603530948491501</v>
      </c>
      <c r="X392" s="17">
        <v>0.121714405538651</v>
      </c>
      <c r="Y392" s="17">
        <v>4.7488670480389197E-2</v>
      </c>
      <c r="Z392" s="17"/>
      <c r="AA392" s="17">
        <v>0.163590750552988</v>
      </c>
      <c r="AB392" s="17">
        <v>0.204794782028906</v>
      </c>
      <c r="AC392" s="17">
        <v>8.37492078689447E-2</v>
      </c>
      <c r="AD392" s="17">
        <v>0.11837258115726</v>
      </c>
      <c r="AE392" s="17">
        <v>0.152286435823733</v>
      </c>
      <c r="AF392" s="17"/>
      <c r="AG392" s="17">
        <v>0.132423056988515</v>
      </c>
      <c r="AH392" s="17">
        <v>0.157213661770084</v>
      </c>
      <c r="AI392" s="17">
        <v>8.5554009395382796E-2</v>
      </c>
      <c r="AJ392" s="17">
        <v>0.16234074066364901</v>
      </c>
      <c r="AK392" s="17">
        <v>0.17668566906178099</v>
      </c>
    </row>
    <row r="393" spans="2:37" x14ac:dyDescent="0.2">
      <c r="B393" t="s">
        <v>181</v>
      </c>
      <c r="C393" s="17">
        <v>9.3969033381927206E-2</v>
      </c>
      <c r="D393" s="17">
        <v>0.10668943590716599</v>
      </c>
      <c r="E393" s="17">
        <v>8.1550866903901106E-2</v>
      </c>
      <c r="F393" s="17"/>
      <c r="G393" s="17">
        <v>0.16049910828265401</v>
      </c>
      <c r="H393" s="17">
        <v>0.190355982460718</v>
      </c>
      <c r="I393" s="17">
        <v>0.135745180560331</v>
      </c>
      <c r="J393" s="17">
        <v>6.0411065177964102E-2</v>
      </c>
      <c r="K393" s="17">
        <v>2.31289988052737E-2</v>
      </c>
      <c r="L393" s="17">
        <v>1.26949038470181E-2</v>
      </c>
      <c r="M393" s="17"/>
      <c r="N393" s="17">
        <v>0.15476906105004301</v>
      </c>
      <c r="O393" s="17">
        <v>5.4782194198411897E-2</v>
      </c>
      <c r="P393" s="17">
        <v>7.6921423876379499E-2</v>
      </c>
      <c r="Q393" s="17">
        <v>5.5884232403922603E-2</v>
      </c>
      <c r="R393" s="17">
        <v>0.10731328576374299</v>
      </c>
      <c r="S393" s="17">
        <v>9.5141327274640405E-2</v>
      </c>
      <c r="T393" s="17">
        <v>7.1746591583207495E-2</v>
      </c>
      <c r="U393" s="17">
        <v>8.5798150574738705E-2</v>
      </c>
      <c r="V393" s="17">
        <v>0.110129485297633</v>
      </c>
      <c r="W393" s="17">
        <v>0.11213949503677299</v>
      </c>
      <c r="X393" s="17">
        <v>8.1485007249222002E-2</v>
      </c>
      <c r="Y393" s="17">
        <v>8.1300237572857703E-2</v>
      </c>
      <c r="Z393" s="17"/>
      <c r="AA393" s="17">
        <v>9.2866994766786004E-2</v>
      </c>
      <c r="AB393" s="17">
        <v>0.178267362550902</v>
      </c>
      <c r="AC393" s="17">
        <v>6.8824272275677806E-2</v>
      </c>
      <c r="AD393" s="17">
        <v>7.8387886158905906E-2</v>
      </c>
      <c r="AE393" s="17">
        <v>0.10228764109323001</v>
      </c>
      <c r="AF393" s="17"/>
      <c r="AG393" s="17">
        <v>6.2900169277303103E-2</v>
      </c>
      <c r="AH393" s="17">
        <v>0.13457238113817799</v>
      </c>
      <c r="AI393" s="17">
        <v>5.7222295394526501E-2</v>
      </c>
      <c r="AJ393" s="17">
        <v>0.104619517356403</v>
      </c>
      <c r="AK393" s="17">
        <v>0.128939572945587</v>
      </c>
    </row>
    <row r="394" spans="2:37" x14ac:dyDescent="0.2">
      <c r="B394" t="s">
        <v>182</v>
      </c>
      <c r="C394" s="17">
        <v>8.8266071923449499E-2</v>
      </c>
      <c r="D394" s="17">
        <v>0.119058947114285</v>
      </c>
      <c r="E394" s="17">
        <v>5.8204833711987203E-2</v>
      </c>
      <c r="F394" s="17"/>
      <c r="G394" s="17">
        <v>0.13909514892164801</v>
      </c>
      <c r="H394" s="17">
        <v>0.18308741895706501</v>
      </c>
      <c r="I394" s="17">
        <v>0.12792782705331299</v>
      </c>
      <c r="J394" s="17">
        <v>5.8743437182948298E-2</v>
      </c>
      <c r="K394" s="17">
        <v>3.1229116922526501E-2</v>
      </c>
      <c r="L394" s="17">
        <v>7.8309222084220701E-3</v>
      </c>
      <c r="M394" s="17"/>
      <c r="N394" s="17">
        <v>0.15913301276411801</v>
      </c>
      <c r="O394" s="17">
        <v>4.6817545297577701E-2</v>
      </c>
      <c r="P394" s="17">
        <v>5.7081974133131999E-2</v>
      </c>
      <c r="Q394" s="17">
        <v>7.0229840019982295E-2</v>
      </c>
      <c r="R394" s="17">
        <v>0.124666017417664</v>
      </c>
      <c r="S394" s="17">
        <v>0.102122702871062</v>
      </c>
      <c r="T394" s="17">
        <v>7.5673544200925494E-2</v>
      </c>
      <c r="U394" s="17">
        <v>0.12473433338027801</v>
      </c>
      <c r="V394" s="17">
        <v>8.6885130820299805E-2</v>
      </c>
      <c r="W394" s="17">
        <v>6.5564910711399596E-2</v>
      </c>
      <c r="X394" s="17">
        <v>6.7408942480351106E-2</v>
      </c>
      <c r="Y394" s="17">
        <v>4.0649704907912497E-2</v>
      </c>
      <c r="Z394" s="17"/>
      <c r="AA394" s="17">
        <v>0.101415924540797</v>
      </c>
      <c r="AB394" s="17">
        <v>0.118501456922094</v>
      </c>
      <c r="AC394" s="17">
        <v>6.3663516846287099E-2</v>
      </c>
      <c r="AD394" s="17">
        <v>9.3636343221417395E-2</v>
      </c>
      <c r="AE394" s="17">
        <v>0.131441730947922</v>
      </c>
      <c r="AF394" s="17"/>
      <c r="AG394" s="17">
        <v>6.4823241936823803E-2</v>
      </c>
      <c r="AH394" s="17">
        <v>0.110100529719746</v>
      </c>
      <c r="AI394" s="17">
        <v>5.2445020104327E-2</v>
      </c>
      <c r="AJ394" s="17">
        <v>9.4528159422164595E-2</v>
      </c>
      <c r="AK394" s="17">
        <v>5.8030260104779401E-2</v>
      </c>
    </row>
    <row r="395" spans="2:37" x14ac:dyDescent="0.2">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row>
    <row r="396" spans="2:37" x14ac:dyDescent="0.2">
      <c r="B396" s="6" t="s">
        <v>191</v>
      </c>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row>
    <row r="397" spans="2:37" x14ac:dyDescent="0.2">
      <c r="B397" s="21" t="s">
        <v>60</v>
      </c>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row>
    <row r="398" spans="2:37" x14ac:dyDescent="0.2">
      <c r="B398" t="s">
        <v>185</v>
      </c>
      <c r="C398" s="17">
        <v>0.37095684633265302</v>
      </c>
      <c r="D398" s="17">
        <v>0.36512373929999298</v>
      </c>
      <c r="E398" s="17">
        <v>0.37665135907091202</v>
      </c>
      <c r="F398" s="17"/>
      <c r="G398" s="17">
        <v>0.21211520706534701</v>
      </c>
      <c r="H398" s="17">
        <v>0.304956597711041</v>
      </c>
      <c r="I398" s="17">
        <v>0.30186696725869799</v>
      </c>
      <c r="J398" s="17">
        <v>0.395646187267854</v>
      </c>
      <c r="K398" s="17">
        <v>0.47675271167640598</v>
      </c>
      <c r="L398" s="17">
        <v>0.49450946906209697</v>
      </c>
      <c r="M398" s="17"/>
      <c r="N398" s="17">
        <v>0.282731326744112</v>
      </c>
      <c r="O398" s="17">
        <v>0.44620642334091798</v>
      </c>
      <c r="P398" s="17">
        <v>0.31411647939482901</v>
      </c>
      <c r="Q398" s="17">
        <v>0.42360142195716599</v>
      </c>
      <c r="R398" s="17">
        <v>0.30558554048799003</v>
      </c>
      <c r="S398" s="17">
        <v>0.39482991510427301</v>
      </c>
      <c r="T398" s="17">
        <v>0.484827355304151</v>
      </c>
      <c r="U398" s="17">
        <v>0.38788360955318202</v>
      </c>
      <c r="V398" s="17">
        <v>0.34344970658070001</v>
      </c>
      <c r="W398" s="17">
        <v>0.31210377600603101</v>
      </c>
      <c r="X398" s="17">
        <v>0.40244240199383502</v>
      </c>
      <c r="Y398" s="17">
        <v>0.43159713242001402</v>
      </c>
      <c r="Z398" s="17"/>
      <c r="AA398" s="17">
        <v>0.37261372360161699</v>
      </c>
      <c r="AB398" s="17">
        <v>0.30736368176057299</v>
      </c>
      <c r="AC398" s="17">
        <v>0.35071909770380599</v>
      </c>
      <c r="AD398" s="17">
        <v>0.38874374659172301</v>
      </c>
      <c r="AE398" s="17">
        <v>0.31451503098588401</v>
      </c>
      <c r="AF398" s="17"/>
      <c r="AG398" s="17">
        <v>0.42871259381632698</v>
      </c>
      <c r="AH398" s="17">
        <v>0.34474533615008102</v>
      </c>
      <c r="AI398" s="17">
        <v>0.32260517902928498</v>
      </c>
      <c r="AJ398" s="17">
        <v>0.39322555949549098</v>
      </c>
      <c r="AK398" s="17">
        <v>0.35109570424994901</v>
      </c>
    </row>
    <row r="399" spans="2:37" x14ac:dyDescent="0.2">
      <c r="B399" t="s">
        <v>153</v>
      </c>
      <c r="C399" s="17">
        <v>0.32612659752900702</v>
      </c>
      <c r="D399" s="17">
        <v>0.27710720966737201</v>
      </c>
      <c r="E399" s="17">
        <v>0.373981287497268</v>
      </c>
      <c r="F399" s="17"/>
      <c r="G399" s="17">
        <v>0.18517253276514101</v>
      </c>
      <c r="H399" s="17">
        <v>0.117958752295154</v>
      </c>
      <c r="I399" s="17">
        <v>0.32230254174655598</v>
      </c>
      <c r="J399" s="17">
        <v>0.388349998914086</v>
      </c>
      <c r="K399" s="17">
        <v>0.41936991414274599</v>
      </c>
      <c r="L399" s="17">
        <v>0.47815508064078999</v>
      </c>
      <c r="M399" s="17"/>
      <c r="N399" s="17">
        <v>0.226500793130779</v>
      </c>
      <c r="O399" s="17">
        <v>0.34453489227227702</v>
      </c>
      <c r="P399" s="17">
        <v>0.427859597080674</v>
      </c>
      <c r="Q399" s="17">
        <v>0.37855236989667301</v>
      </c>
      <c r="R399" s="17">
        <v>0.31971552603003001</v>
      </c>
      <c r="S399" s="17">
        <v>0.27040806572140202</v>
      </c>
      <c r="T399" s="17">
        <v>0.301075171046917</v>
      </c>
      <c r="U399" s="17">
        <v>0.21245498858252301</v>
      </c>
      <c r="V399" s="17">
        <v>0.341015263564379</v>
      </c>
      <c r="W399" s="17">
        <v>0.40784125580721098</v>
      </c>
      <c r="X399" s="17">
        <v>0.31779349296772003</v>
      </c>
      <c r="Y399" s="17">
        <v>0.39716352882074102</v>
      </c>
      <c r="Z399" s="17"/>
      <c r="AA399" s="17">
        <v>0.309004680049908</v>
      </c>
      <c r="AB399" s="17">
        <v>0.242743442328195</v>
      </c>
      <c r="AC399" s="17">
        <v>0.375304812008672</v>
      </c>
      <c r="AD399" s="17">
        <v>0.34081964713191398</v>
      </c>
      <c r="AE399" s="17">
        <v>0.26875536261921501</v>
      </c>
      <c r="AF399" s="17"/>
      <c r="AG399" s="17">
        <v>0.34037762951137701</v>
      </c>
      <c r="AH399" s="17">
        <v>0.282827077521422</v>
      </c>
      <c r="AI399" s="17">
        <v>0.39101095430493099</v>
      </c>
      <c r="AJ399" s="17">
        <v>0.26378516014334402</v>
      </c>
      <c r="AK399" s="17">
        <v>0.25899435826544098</v>
      </c>
    </row>
    <row r="400" spans="2:37" x14ac:dyDescent="0.2">
      <c r="B400" t="s">
        <v>180</v>
      </c>
      <c r="C400" s="17">
        <v>0.16784065473308199</v>
      </c>
      <c r="D400" s="17">
        <v>0.188952175176066</v>
      </c>
      <c r="E400" s="17">
        <v>0.14723074282620199</v>
      </c>
      <c r="F400" s="17"/>
      <c r="G400" s="17">
        <v>0.33444619650847102</v>
      </c>
      <c r="H400" s="17">
        <v>0.32826097869551701</v>
      </c>
      <c r="I400" s="17">
        <v>0.22325006457316099</v>
      </c>
      <c r="J400" s="17">
        <v>0.113735439013712</v>
      </c>
      <c r="K400" s="17">
        <v>4.2365286818604297E-2</v>
      </c>
      <c r="L400" s="17">
        <v>1.07567652473755E-2</v>
      </c>
      <c r="M400" s="17"/>
      <c r="N400" s="17">
        <v>0.27986211509551301</v>
      </c>
      <c r="O400" s="17">
        <v>9.6493995699767798E-2</v>
      </c>
      <c r="P400" s="17">
        <v>0.12344678788161199</v>
      </c>
      <c r="Q400" s="17">
        <v>0.107605243278</v>
      </c>
      <c r="R400" s="17">
        <v>0.22521460681362901</v>
      </c>
      <c r="S400" s="17">
        <v>0.19053898005502301</v>
      </c>
      <c r="T400" s="17">
        <v>0.124423094587198</v>
      </c>
      <c r="U400" s="17">
        <v>0.22275108154485501</v>
      </c>
      <c r="V400" s="17">
        <v>0.185260545994725</v>
      </c>
      <c r="W400" s="17">
        <v>0.12501307007771201</v>
      </c>
      <c r="X400" s="17">
        <v>0.18841257748859599</v>
      </c>
      <c r="Y400" s="17">
        <v>0.123895543266496</v>
      </c>
      <c r="Z400" s="17"/>
      <c r="AA400" s="17">
        <v>0.174365630005788</v>
      </c>
      <c r="AB400" s="17">
        <v>0.25757775292991397</v>
      </c>
      <c r="AC400" s="17">
        <v>0.12298995454654101</v>
      </c>
      <c r="AD400" s="17">
        <v>0.13889778573049599</v>
      </c>
      <c r="AE400" s="17">
        <v>0.26869440069456701</v>
      </c>
      <c r="AF400" s="17"/>
      <c r="AG400" s="17">
        <v>0.110955161970637</v>
      </c>
      <c r="AH400" s="17">
        <v>0.219991733885396</v>
      </c>
      <c r="AI400" s="17">
        <v>0.128707587396098</v>
      </c>
      <c r="AJ400" s="17">
        <v>0.19925171905733899</v>
      </c>
      <c r="AK400" s="17">
        <v>0.182085659565037</v>
      </c>
    </row>
    <row r="401" spans="2:37" x14ac:dyDescent="0.2">
      <c r="B401" t="s">
        <v>184</v>
      </c>
      <c r="C401" s="17">
        <v>0.13332541526542599</v>
      </c>
      <c r="D401" s="17">
        <v>0.16552713482299899</v>
      </c>
      <c r="E401" s="17">
        <v>0.101888806749994</v>
      </c>
      <c r="F401" s="17"/>
      <c r="G401" s="17">
        <v>0.227317414101424</v>
      </c>
      <c r="H401" s="17">
        <v>0.27748224929063398</v>
      </c>
      <c r="I401" s="17">
        <v>0.17420894302918599</v>
      </c>
      <c r="J401" s="17">
        <v>8.68010295964321E-2</v>
      </c>
      <c r="K401" s="17">
        <v>5.2165436793481103E-2</v>
      </c>
      <c r="L401" s="17">
        <v>1.3340194859129101E-2</v>
      </c>
      <c r="M401" s="17"/>
      <c r="N401" s="17">
        <v>0.21047874999400101</v>
      </c>
      <c r="O401" s="17">
        <v>8.1148792287939295E-2</v>
      </c>
      <c r="P401" s="17">
        <v>8.8877078894922704E-2</v>
      </c>
      <c r="Q401" s="17">
        <v>9.1014721888772604E-2</v>
      </c>
      <c r="R401" s="17">
        <v>0.141875834043272</v>
      </c>
      <c r="S401" s="17">
        <v>0.16888990249107</v>
      </c>
      <c r="T401" s="17">
        <v>0.105177225813607</v>
      </c>
      <c r="U401" s="17">
        <v>0.182721702671372</v>
      </c>
      <c r="V401" s="17">
        <v>0.15602512137989699</v>
      </c>
      <c r="W401" s="17">
        <v>0.13370911244995401</v>
      </c>
      <c r="X401" s="17">
        <v>9.0972790900449602E-2</v>
      </c>
      <c r="Y401" s="17">
        <v>0.112711571084468</v>
      </c>
      <c r="Z401" s="17"/>
      <c r="AA401" s="17">
        <v>0.158080618564097</v>
      </c>
      <c r="AB401" s="17">
        <v>0.213238317557878</v>
      </c>
      <c r="AC401" s="17">
        <v>6.9048528748772306E-2</v>
      </c>
      <c r="AD401" s="17">
        <v>0.104423624339439</v>
      </c>
      <c r="AE401" s="17">
        <v>0.19289725400303301</v>
      </c>
      <c r="AF401" s="17"/>
      <c r="AG401" s="17">
        <v>0.13533995584977401</v>
      </c>
      <c r="AH401" s="17">
        <v>0.16984399659968799</v>
      </c>
      <c r="AI401" s="17">
        <v>8.4617105721966707E-2</v>
      </c>
      <c r="AJ401" s="17">
        <v>0.119339344169086</v>
      </c>
      <c r="AK401" s="17">
        <v>0.152432993052114</v>
      </c>
    </row>
    <row r="402" spans="2:37" x14ac:dyDescent="0.2">
      <c r="B402" t="s">
        <v>181</v>
      </c>
      <c r="C402" s="17">
        <v>9.9043400901142498E-2</v>
      </c>
      <c r="D402" s="17">
        <v>0.12558213956018699</v>
      </c>
      <c r="E402" s="17">
        <v>7.3135221177194495E-2</v>
      </c>
      <c r="F402" s="17"/>
      <c r="G402" s="17">
        <v>0.18433932303987599</v>
      </c>
      <c r="H402" s="17">
        <v>0.21794840507635299</v>
      </c>
      <c r="I402" s="17">
        <v>0.105316071392901</v>
      </c>
      <c r="J402" s="17">
        <v>7.0820779197622502E-2</v>
      </c>
      <c r="K402" s="17">
        <v>2.55229412456713E-2</v>
      </c>
      <c r="L402" s="17">
        <v>1.33761479668854E-2</v>
      </c>
      <c r="M402" s="17"/>
      <c r="N402" s="17">
        <v>0.17521367155334799</v>
      </c>
      <c r="O402" s="17">
        <v>6.7558542733227506E-2</v>
      </c>
      <c r="P402" s="17">
        <v>0.107519233768693</v>
      </c>
      <c r="Q402" s="17">
        <v>7.3991583212889303E-2</v>
      </c>
      <c r="R402" s="17">
        <v>9.21490398354496E-2</v>
      </c>
      <c r="S402" s="17">
        <v>0.106859688559479</v>
      </c>
      <c r="T402" s="17">
        <v>4.8355475888262903E-2</v>
      </c>
      <c r="U402" s="17">
        <v>0.12279716791844</v>
      </c>
      <c r="V402" s="17">
        <v>0.104940090142092</v>
      </c>
      <c r="W402" s="17">
        <v>9.7606261187250007E-2</v>
      </c>
      <c r="X402" s="17">
        <v>9.5686273232001406E-2</v>
      </c>
      <c r="Y402" s="17">
        <v>1.6096949757757901E-2</v>
      </c>
      <c r="Z402" s="17"/>
      <c r="AA402" s="17">
        <v>0.10687690614652701</v>
      </c>
      <c r="AB402" s="17">
        <v>0.15975405203798901</v>
      </c>
      <c r="AC402" s="17">
        <v>9.5005418462927801E-2</v>
      </c>
      <c r="AD402" s="17">
        <v>7.6773518681679601E-2</v>
      </c>
      <c r="AE402" s="17">
        <v>0.151830357357713</v>
      </c>
      <c r="AF402" s="17"/>
      <c r="AG402" s="17">
        <v>6.5941334961989201E-2</v>
      </c>
      <c r="AH402" s="17">
        <v>0.128220679560972</v>
      </c>
      <c r="AI402" s="17">
        <v>0.108332709318248</v>
      </c>
      <c r="AJ402" s="17">
        <v>0.10844304771438899</v>
      </c>
      <c r="AK402" s="17">
        <v>0.14242181296492801</v>
      </c>
    </row>
    <row r="403" spans="2:37" x14ac:dyDescent="0.2">
      <c r="B403" t="s">
        <v>182</v>
      </c>
      <c r="C403" s="17">
        <v>6.29496219835739E-2</v>
      </c>
      <c r="D403" s="17">
        <v>7.2249335345484195E-2</v>
      </c>
      <c r="E403" s="17">
        <v>5.3870869287109498E-2</v>
      </c>
      <c r="F403" s="17"/>
      <c r="G403" s="17">
        <v>0.13091335599922599</v>
      </c>
      <c r="H403" s="17">
        <v>9.5886806632378904E-2</v>
      </c>
      <c r="I403" s="17">
        <v>9.7609478117043097E-2</v>
      </c>
      <c r="J403" s="17">
        <v>4.8614615648647698E-2</v>
      </c>
      <c r="K403" s="17">
        <v>1.2150378299161499E-2</v>
      </c>
      <c r="L403" s="17">
        <v>8.90806660909183E-3</v>
      </c>
      <c r="M403" s="17"/>
      <c r="N403" s="17">
        <v>0.10598546170961801</v>
      </c>
      <c r="O403" s="17">
        <v>4.1550485778849199E-2</v>
      </c>
      <c r="P403" s="17">
        <v>4.4237250956156403E-2</v>
      </c>
      <c r="Q403" s="17">
        <v>2.38140211428544E-2</v>
      </c>
      <c r="R403" s="17">
        <v>8.6317527491795207E-2</v>
      </c>
      <c r="S403" s="17">
        <v>8.2522480227039702E-2</v>
      </c>
      <c r="T403" s="17">
        <v>3.6131591145907901E-2</v>
      </c>
      <c r="U403" s="17">
        <v>8.50199043192469E-2</v>
      </c>
      <c r="V403" s="17">
        <v>5.8892064128411699E-2</v>
      </c>
      <c r="W403" s="17">
        <v>8.3105402053668301E-2</v>
      </c>
      <c r="X403" s="17">
        <v>3.8244976042265698E-2</v>
      </c>
      <c r="Y403" s="17">
        <v>4.5940019294764399E-2</v>
      </c>
      <c r="Z403" s="17"/>
      <c r="AA403" s="17">
        <v>6.9320805830049001E-2</v>
      </c>
      <c r="AB403" s="17">
        <v>8.4876925969134806E-2</v>
      </c>
      <c r="AC403" s="17">
        <v>5.47137453184404E-2</v>
      </c>
      <c r="AD403" s="17">
        <v>6.1913980202354703E-2</v>
      </c>
      <c r="AE403" s="17">
        <v>8.9633719645512894E-2</v>
      </c>
      <c r="AF403" s="17"/>
      <c r="AG403" s="17">
        <v>7.1033983909738002E-2</v>
      </c>
      <c r="AH403" s="17">
        <v>6.9400287116100995E-2</v>
      </c>
      <c r="AI403" s="17">
        <v>4.6654063977489203E-2</v>
      </c>
      <c r="AJ403" s="17">
        <v>7.3478713450078406E-2</v>
      </c>
      <c r="AK403" s="17">
        <v>5.3210423056421798E-2</v>
      </c>
    </row>
    <row r="404" spans="2:37" x14ac:dyDescent="0.2">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row>
    <row r="405" spans="2:37" x14ac:dyDescent="0.2">
      <c r="B405" s="6" t="s">
        <v>192</v>
      </c>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row>
    <row r="406" spans="2:37" x14ac:dyDescent="0.2">
      <c r="B406" s="21" t="s">
        <v>60</v>
      </c>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row>
    <row r="407" spans="2:37" x14ac:dyDescent="0.2">
      <c r="B407" t="s">
        <v>185</v>
      </c>
      <c r="C407" s="17">
        <v>0.35403001263087203</v>
      </c>
      <c r="D407" s="17">
        <v>0.339418609107072</v>
      </c>
      <c r="E407" s="17">
        <v>0.36827775147055097</v>
      </c>
      <c r="F407" s="17"/>
      <c r="G407" s="17">
        <v>0.19796294183169499</v>
      </c>
      <c r="H407" s="17">
        <v>0.24928435462883999</v>
      </c>
      <c r="I407" s="17">
        <v>0.29206721664850699</v>
      </c>
      <c r="J407" s="17">
        <v>0.39605882374826401</v>
      </c>
      <c r="K407" s="17">
        <v>0.469296452138175</v>
      </c>
      <c r="L407" s="17">
        <v>0.48108786491835998</v>
      </c>
      <c r="M407" s="17"/>
      <c r="N407" s="17">
        <v>0.25918913749383399</v>
      </c>
      <c r="O407" s="17">
        <v>0.43283905101088899</v>
      </c>
      <c r="P407" s="17">
        <v>0.29946767364160998</v>
      </c>
      <c r="Q407" s="17">
        <v>0.411333039974008</v>
      </c>
      <c r="R407" s="17">
        <v>0.31333285303427</v>
      </c>
      <c r="S407" s="17">
        <v>0.37173715857328798</v>
      </c>
      <c r="T407" s="17">
        <v>0.44499088666589498</v>
      </c>
      <c r="U407" s="17">
        <v>0.38465386931995199</v>
      </c>
      <c r="V407" s="17">
        <v>0.32187144831238101</v>
      </c>
      <c r="W407" s="17">
        <v>0.31132562521018398</v>
      </c>
      <c r="X407" s="17">
        <v>0.37756252634363802</v>
      </c>
      <c r="Y407" s="17">
        <v>0.39454387290668902</v>
      </c>
      <c r="Z407" s="17"/>
      <c r="AA407" s="17">
        <v>0.37259722589295402</v>
      </c>
      <c r="AB407" s="17">
        <v>0.28945232115060399</v>
      </c>
      <c r="AC407" s="17">
        <v>0.374230674488925</v>
      </c>
      <c r="AD407" s="17">
        <v>0.36693910300159999</v>
      </c>
      <c r="AE407" s="17">
        <v>0.254910415049457</v>
      </c>
      <c r="AF407" s="17"/>
      <c r="AG407" s="17">
        <v>0.41124047219187498</v>
      </c>
      <c r="AH407" s="17">
        <v>0.327466804487692</v>
      </c>
      <c r="AI407" s="17">
        <v>0.35148343024103501</v>
      </c>
      <c r="AJ407" s="17">
        <v>0.40563616656101598</v>
      </c>
      <c r="AK407" s="17">
        <v>0.27313092174188203</v>
      </c>
    </row>
    <row r="408" spans="2:37" x14ac:dyDescent="0.2">
      <c r="B408" t="s">
        <v>153</v>
      </c>
      <c r="C408" s="17">
        <v>0.28426804223921198</v>
      </c>
      <c r="D408" s="17">
        <v>0.24596814616475901</v>
      </c>
      <c r="E408" s="17">
        <v>0.32161468836849799</v>
      </c>
      <c r="F408" s="17"/>
      <c r="G408" s="17">
        <v>0.16012208237818301</v>
      </c>
      <c r="H408" s="17">
        <v>0.107236867079901</v>
      </c>
      <c r="I408" s="17">
        <v>0.25418058869835702</v>
      </c>
      <c r="J408" s="17">
        <v>0.33889441497981398</v>
      </c>
      <c r="K408" s="17">
        <v>0.34718848659418999</v>
      </c>
      <c r="L408" s="17">
        <v>0.44787199177459902</v>
      </c>
      <c r="M408" s="17"/>
      <c r="N408" s="17">
        <v>0.181105411296276</v>
      </c>
      <c r="O408" s="17">
        <v>0.30385400422366798</v>
      </c>
      <c r="P408" s="17">
        <v>0.34083252973307199</v>
      </c>
      <c r="Q408" s="17">
        <v>0.34416574911355302</v>
      </c>
      <c r="R408" s="17">
        <v>0.25817768186624301</v>
      </c>
      <c r="S408" s="17">
        <v>0.216144353189373</v>
      </c>
      <c r="T408" s="17">
        <v>0.26285337551256599</v>
      </c>
      <c r="U408" s="17">
        <v>0.21166549723088701</v>
      </c>
      <c r="V408" s="17">
        <v>0.27852499272808301</v>
      </c>
      <c r="W408" s="17">
        <v>0.39017680125655901</v>
      </c>
      <c r="X408" s="17">
        <v>0.32907987821267998</v>
      </c>
      <c r="Y408" s="17">
        <v>0.39904682158266902</v>
      </c>
      <c r="Z408" s="17"/>
      <c r="AA408" s="17">
        <v>0.25619501910319198</v>
      </c>
      <c r="AB408" s="17">
        <v>0.18254992745481899</v>
      </c>
      <c r="AC408" s="17">
        <v>0.29782246022759901</v>
      </c>
      <c r="AD408" s="17">
        <v>0.313631809386407</v>
      </c>
      <c r="AE408" s="17">
        <v>0.25492892302819398</v>
      </c>
      <c r="AF408" s="17"/>
      <c r="AG408" s="17">
        <v>0.296319006159105</v>
      </c>
      <c r="AH408" s="17">
        <v>0.23881829513517</v>
      </c>
      <c r="AI408" s="17">
        <v>0.335151093711407</v>
      </c>
      <c r="AJ408" s="17">
        <v>0.233926264275609</v>
      </c>
      <c r="AK408" s="17">
        <v>0.223619203587159</v>
      </c>
    </row>
    <row r="409" spans="2:37" x14ac:dyDescent="0.2">
      <c r="B409" t="s">
        <v>184</v>
      </c>
      <c r="C409" s="17">
        <v>0.22925573612761799</v>
      </c>
      <c r="D409" s="17">
        <v>0.259100030790469</v>
      </c>
      <c r="E409" s="17">
        <v>0.20015423910045199</v>
      </c>
      <c r="F409" s="17"/>
      <c r="G409" s="17">
        <v>0.41686863494905702</v>
      </c>
      <c r="H409" s="17">
        <v>0.424773136872024</v>
      </c>
      <c r="I409" s="17">
        <v>0.26920369851764397</v>
      </c>
      <c r="J409" s="17">
        <v>0.16156101602488401</v>
      </c>
      <c r="K409" s="17">
        <v>0.121169101517457</v>
      </c>
      <c r="L409" s="17">
        <v>4.1558330392168601E-2</v>
      </c>
      <c r="M409" s="17"/>
      <c r="N409" s="17">
        <v>0.38173711953580403</v>
      </c>
      <c r="O409" s="17">
        <v>0.15965609433370001</v>
      </c>
      <c r="P409" s="17">
        <v>0.20311206483920599</v>
      </c>
      <c r="Q409" s="17">
        <v>0.15181035748569899</v>
      </c>
      <c r="R409" s="17">
        <v>0.27246960645018198</v>
      </c>
      <c r="S409" s="17">
        <v>0.27362357719749397</v>
      </c>
      <c r="T409" s="17">
        <v>0.19718946242976601</v>
      </c>
      <c r="U409" s="17">
        <v>0.24828083591984099</v>
      </c>
      <c r="V409" s="17">
        <v>0.230412261483701</v>
      </c>
      <c r="W409" s="17">
        <v>0.20012660104310601</v>
      </c>
      <c r="X409" s="17">
        <v>0.159939186105896</v>
      </c>
      <c r="Y409" s="17">
        <v>0.14460913111670601</v>
      </c>
      <c r="Z409" s="17"/>
      <c r="AA409" s="17">
        <v>0.26074733733363098</v>
      </c>
      <c r="AB409" s="17">
        <v>0.35117619849558801</v>
      </c>
      <c r="AC409" s="17">
        <v>0.16159094723786899</v>
      </c>
      <c r="AD409" s="17">
        <v>0.182758765249695</v>
      </c>
      <c r="AE409" s="17">
        <v>0.323790104548278</v>
      </c>
      <c r="AF409" s="17"/>
      <c r="AG409" s="17">
        <v>0.210477057502025</v>
      </c>
      <c r="AH409" s="17">
        <v>0.27425574528604801</v>
      </c>
      <c r="AI409" s="17">
        <v>0.18862363216685499</v>
      </c>
      <c r="AJ409" s="17">
        <v>0.21116670941276899</v>
      </c>
      <c r="AK409" s="17">
        <v>0.31122870467581898</v>
      </c>
    </row>
    <row r="410" spans="2:37" x14ac:dyDescent="0.2">
      <c r="B410" t="s">
        <v>180</v>
      </c>
      <c r="C410" s="17">
        <v>0.15889906965662801</v>
      </c>
      <c r="D410" s="17">
        <v>0.187847057273933</v>
      </c>
      <c r="E410" s="17">
        <v>0.13067157139927699</v>
      </c>
      <c r="F410" s="17"/>
      <c r="G410" s="17">
        <v>0.27386442445961801</v>
      </c>
      <c r="H410" s="17">
        <v>0.31847971560236998</v>
      </c>
      <c r="I410" s="17">
        <v>0.20142663831841301</v>
      </c>
      <c r="J410" s="17">
        <v>0.116654548647006</v>
      </c>
      <c r="K410" s="17">
        <v>6.0008389396925398E-2</v>
      </c>
      <c r="L410" s="17">
        <v>1.9522695024195801E-2</v>
      </c>
      <c r="M410" s="17"/>
      <c r="N410" s="17">
        <v>0.23584496463923199</v>
      </c>
      <c r="O410" s="17">
        <v>0.10252516590147601</v>
      </c>
      <c r="P410" s="17">
        <v>0.168822890561762</v>
      </c>
      <c r="Q410" s="17">
        <v>0.101928381200194</v>
      </c>
      <c r="R410" s="17">
        <v>0.181211000902606</v>
      </c>
      <c r="S410" s="17">
        <v>0.204934653311099</v>
      </c>
      <c r="T410" s="17">
        <v>0.13401960562481099</v>
      </c>
      <c r="U410" s="17">
        <v>0.19640014527591301</v>
      </c>
      <c r="V410" s="17">
        <v>0.17495562082551999</v>
      </c>
      <c r="W410" s="17">
        <v>0.11235843260822399</v>
      </c>
      <c r="X410" s="17">
        <v>0.146441292175988</v>
      </c>
      <c r="Y410" s="17">
        <v>0.116477917563116</v>
      </c>
      <c r="Z410" s="17"/>
      <c r="AA410" s="17">
        <v>0.18673029875145</v>
      </c>
      <c r="AB410" s="17">
        <v>0.23576910321550601</v>
      </c>
      <c r="AC410" s="17">
        <v>0.14228723961696299</v>
      </c>
      <c r="AD410" s="17">
        <v>0.133455480224</v>
      </c>
      <c r="AE410" s="17">
        <v>0.180784003366108</v>
      </c>
      <c r="AF410" s="17"/>
      <c r="AG410" s="17">
        <v>0.13184192956115001</v>
      </c>
      <c r="AH410" s="17">
        <v>0.200802414104227</v>
      </c>
      <c r="AI410" s="17">
        <v>0.1173563541398</v>
      </c>
      <c r="AJ410" s="17">
        <v>0.15526322731624201</v>
      </c>
      <c r="AK410" s="17">
        <v>0.17203082695732699</v>
      </c>
    </row>
    <row r="411" spans="2:37" x14ac:dyDescent="0.2">
      <c r="B411" t="s">
        <v>181</v>
      </c>
      <c r="C411" s="17">
        <v>0.101548809392698</v>
      </c>
      <c r="D411" s="17">
        <v>0.126208061285802</v>
      </c>
      <c r="E411" s="17">
        <v>7.7503304087035804E-2</v>
      </c>
      <c r="F411" s="17"/>
      <c r="G411" s="17">
        <v>0.17018971355669699</v>
      </c>
      <c r="H411" s="17">
        <v>0.221089483809293</v>
      </c>
      <c r="I411" s="17">
        <v>0.117162616226881</v>
      </c>
      <c r="J411" s="17">
        <v>7.0673239147023698E-2</v>
      </c>
      <c r="K411" s="17">
        <v>3.9142084690483997E-2</v>
      </c>
      <c r="L411" s="17">
        <v>1.3417820452393699E-2</v>
      </c>
      <c r="M411" s="17"/>
      <c r="N411" s="17">
        <v>0.18542153620774199</v>
      </c>
      <c r="O411" s="17">
        <v>5.2499642059364499E-2</v>
      </c>
      <c r="P411" s="17">
        <v>8.5898163844239706E-2</v>
      </c>
      <c r="Q411" s="17">
        <v>3.97462901488638E-2</v>
      </c>
      <c r="R411" s="17">
        <v>0.13768712952293399</v>
      </c>
      <c r="S411" s="17">
        <v>0.120712182547227</v>
      </c>
      <c r="T411" s="17">
        <v>9.0907428820803396E-2</v>
      </c>
      <c r="U411" s="17">
        <v>8.7795744969077605E-2</v>
      </c>
      <c r="V411" s="17">
        <v>0.11168493237254799</v>
      </c>
      <c r="W411" s="17">
        <v>0.10138874276607</v>
      </c>
      <c r="X411" s="17">
        <v>7.3940318371790201E-2</v>
      </c>
      <c r="Y411" s="17">
        <v>6.2905938058736496E-2</v>
      </c>
      <c r="Z411" s="17"/>
      <c r="AA411" s="17">
        <v>9.7302144872190702E-2</v>
      </c>
      <c r="AB411" s="17">
        <v>0.15963777791279801</v>
      </c>
      <c r="AC411" s="17">
        <v>9.2971043496011305E-2</v>
      </c>
      <c r="AD411" s="17">
        <v>8.5356841612708595E-2</v>
      </c>
      <c r="AE411" s="17">
        <v>0.163233704548364</v>
      </c>
      <c r="AF411" s="17"/>
      <c r="AG411" s="17">
        <v>7.3370128013543895E-2</v>
      </c>
      <c r="AH411" s="17">
        <v>0.134565876852969</v>
      </c>
      <c r="AI411" s="17">
        <v>7.7806478129899506E-2</v>
      </c>
      <c r="AJ411" s="17">
        <v>9.4141594769170805E-2</v>
      </c>
      <c r="AK411" s="17">
        <v>0.15749081535172499</v>
      </c>
    </row>
    <row r="412" spans="2:37" x14ac:dyDescent="0.2">
      <c r="B412" t="s">
        <v>182</v>
      </c>
      <c r="C412" s="17">
        <v>5.1457016556783398E-2</v>
      </c>
      <c r="D412" s="17">
        <v>6.0396966225106798E-2</v>
      </c>
      <c r="E412" s="17">
        <v>4.27395741901666E-2</v>
      </c>
      <c r="F412" s="17"/>
      <c r="G412" s="17">
        <v>8.1696209843164794E-2</v>
      </c>
      <c r="H412" s="17">
        <v>0.105377611531737</v>
      </c>
      <c r="I412" s="17">
        <v>8.0825195118757603E-2</v>
      </c>
      <c r="J412" s="17">
        <v>3.9713816488323297E-2</v>
      </c>
      <c r="K412" s="17">
        <v>7.1179546692877998E-3</v>
      </c>
      <c r="L412" s="17">
        <v>3.1689240095787402E-3</v>
      </c>
      <c r="M412" s="17"/>
      <c r="N412" s="17">
        <v>0.11546016719174799</v>
      </c>
      <c r="O412" s="17">
        <v>2.5064558098448E-2</v>
      </c>
      <c r="P412" s="17">
        <v>5.9539977326806597E-2</v>
      </c>
      <c r="Q412" s="17">
        <v>1.59879218337379E-2</v>
      </c>
      <c r="R412" s="17">
        <v>0.10610616268554</v>
      </c>
      <c r="S412" s="17">
        <v>3.3902614806707802E-2</v>
      </c>
      <c r="T412" s="17">
        <v>2.69429669279251E-2</v>
      </c>
      <c r="U412" s="17">
        <v>8.2524083520498906E-2</v>
      </c>
      <c r="V412" s="17">
        <v>3.3655216115024998E-2</v>
      </c>
      <c r="W412" s="17">
        <v>2.97718209977498E-2</v>
      </c>
      <c r="X412" s="17">
        <v>4.6799464648777198E-2</v>
      </c>
      <c r="Y412" s="17">
        <v>3.9338307999568299E-2</v>
      </c>
      <c r="Z412" s="17"/>
      <c r="AA412" s="17">
        <v>7.1380026398256802E-2</v>
      </c>
      <c r="AB412" s="17">
        <v>9.1053366766411403E-2</v>
      </c>
      <c r="AC412" s="17">
        <v>2.38120214403095E-2</v>
      </c>
      <c r="AD412" s="17">
        <v>3.8361956782178998E-2</v>
      </c>
      <c r="AE412" s="17">
        <v>7.3581877136578502E-2</v>
      </c>
      <c r="AF412" s="17"/>
      <c r="AG412" s="17">
        <v>5.4555334643268998E-2</v>
      </c>
      <c r="AH412" s="17">
        <v>6.2251202636452903E-2</v>
      </c>
      <c r="AI412" s="17">
        <v>3.0031120175836298E-2</v>
      </c>
      <c r="AJ412" s="17">
        <v>5.1210790883436601E-2</v>
      </c>
      <c r="AK412" s="17">
        <v>8.5183524365367802E-2</v>
      </c>
    </row>
    <row r="413" spans="2:37" x14ac:dyDescent="0.2">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row>
    <row r="414" spans="2:37" x14ac:dyDescent="0.2">
      <c r="B414" s="6" t="s">
        <v>193</v>
      </c>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row>
    <row r="415" spans="2:37" x14ac:dyDescent="0.2">
      <c r="B415" s="21" t="s">
        <v>60</v>
      </c>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row>
    <row r="416" spans="2:37" x14ac:dyDescent="0.2">
      <c r="B416" t="s">
        <v>184</v>
      </c>
      <c r="C416" s="17">
        <v>0.34267697983686901</v>
      </c>
      <c r="D416" s="17">
        <v>0.39171053591147698</v>
      </c>
      <c r="E416" s="17">
        <v>0.29480845829158198</v>
      </c>
      <c r="F416" s="17"/>
      <c r="G416" s="17">
        <v>0.41976491654738401</v>
      </c>
      <c r="H416" s="17">
        <v>0.500359562191659</v>
      </c>
      <c r="I416" s="17">
        <v>0.35391233468040001</v>
      </c>
      <c r="J416" s="17">
        <v>0.34051513331903499</v>
      </c>
      <c r="K416" s="17">
        <v>0.30763698891274399</v>
      </c>
      <c r="L416" s="17">
        <v>0.180088942537803</v>
      </c>
      <c r="M416" s="17"/>
      <c r="N416" s="17">
        <v>0.42392216562748802</v>
      </c>
      <c r="O416" s="17">
        <v>0.29369001406370998</v>
      </c>
      <c r="P416" s="17">
        <v>0.31719472255352099</v>
      </c>
      <c r="Q416" s="17">
        <v>0.28388713154338702</v>
      </c>
      <c r="R416" s="17">
        <v>0.31405812483150802</v>
      </c>
      <c r="S416" s="17">
        <v>0.40649267705965803</v>
      </c>
      <c r="T416" s="17">
        <v>0.298201809426488</v>
      </c>
      <c r="U416" s="17">
        <v>0.40967130852311701</v>
      </c>
      <c r="V416" s="17">
        <v>0.41082373064611499</v>
      </c>
      <c r="W416" s="17">
        <v>0.30684470583669499</v>
      </c>
      <c r="X416" s="17">
        <v>0.26571704273808999</v>
      </c>
      <c r="Y416" s="17">
        <v>0.30940279078638699</v>
      </c>
      <c r="Z416" s="17"/>
      <c r="AA416" s="17">
        <v>0.32675169764045098</v>
      </c>
      <c r="AB416" s="17">
        <v>0.43433295747124101</v>
      </c>
      <c r="AC416" s="17">
        <v>0.29073638276096597</v>
      </c>
      <c r="AD416" s="17">
        <v>0.34523687985585599</v>
      </c>
      <c r="AE416" s="17">
        <v>0.388777440066085</v>
      </c>
      <c r="AF416" s="17"/>
      <c r="AG416" s="17">
        <v>0.32567718942624502</v>
      </c>
      <c r="AH416" s="17">
        <v>0.38874069368333503</v>
      </c>
      <c r="AI416" s="17">
        <v>0.32109000321960102</v>
      </c>
      <c r="AJ416" s="17">
        <v>0.33433500677491002</v>
      </c>
      <c r="AK416" s="17">
        <v>0.349455047950881</v>
      </c>
    </row>
    <row r="417" spans="2:37" x14ac:dyDescent="0.2">
      <c r="B417" t="s">
        <v>185</v>
      </c>
      <c r="C417" s="17">
        <v>0.31562119897466101</v>
      </c>
      <c r="D417" s="17">
        <v>0.29419991560328801</v>
      </c>
      <c r="E417" s="17">
        <v>0.33653351386021002</v>
      </c>
      <c r="F417" s="17"/>
      <c r="G417" s="17">
        <v>0.229362348422881</v>
      </c>
      <c r="H417" s="17">
        <v>0.22074204236978001</v>
      </c>
      <c r="I417" s="17">
        <v>0.277662776120986</v>
      </c>
      <c r="J417" s="17">
        <v>0.35034888255790497</v>
      </c>
      <c r="K417" s="17">
        <v>0.392896746415003</v>
      </c>
      <c r="L417" s="17">
        <v>0.40035517696789902</v>
      </c>
      <c r="M417" s="17"/>
      <c r="N417" s="17">
        <v>0.23063725802979201</v>
      </c>
      <c r="O417" s="17">
        <v>0.36769023130713202</v>
      </c>
      <c r="P417" s="17">
        <v>0.34829262902992802</v>
      </c>
      <c r="Q417" s="17">
        <v>0.410463361558005</v>
      </c>
      <c r="R417" s="17">
        <v>0.32628435105949599</v>
      </c>
      <c r="S417" s="17">
        <v>0.28827568699172601</v>
      </c>
      <c r="T417" s="17">
        <v>0.34794963226926701</v>
      </c>
      <c r="U417" s="17">
        <v>0.171634031585471</v>
      </c>
      <c r="V417" s="17">
        <v>0.26614467216308701</v>
      </c>
      <c r="W417" s="17">
        <v>0.346760166069358</v>
      </c>
      <c r="X417" s="17">
        <v>0.35039956051453103</v>
      </c>
      <c r="Y417" s="17">
        <v>0.30882003197908398</v>
      </c>
      <c r="Z417" s="17"/>
      <c r="AA417" s="17">
        <v>0.34954135623160398</v>
      </c>
      <c r="AB417" s="17">
        <v>0.25518704676276999</v>
      </c>
      <c r="AC417" s="17">
        <v>0.363078556876898</v>
      </c>
      <c r="AD417" s="17">
        <v>0.308918870804401</v>
      </c>
      <c r="AE417" s="17">
        <v>0.27055157868677399</v>
      </c>
      <c r="AF417" s="17"/>
      <c r="AG417" s="17">
        <v>0.35652031325861999</v>
      </c>
      <c r="AH417" s="17">
        <v>0.28707509422368099</v>
      </c>
      <c r="AI417" s="17">
        <v>0.33926209991443501</v>
      </c>
      <c r="AJ417" s="17">
        <v>0.31251213559003999</v>
      </c>
      <c r="AK417" s="17">
        <v>0.26000770480624302</v>
      </c>
    </row>
    <row r="418" spans="2:37" x14ac:dyDescent="0.2">
      <c r="B418" t="s">
        <v>180</v>
      </c>
      <c r="C418" s="17">
        <v>0.224293961086757</v>
      </c>
      <c r="D418" s="17">
        <v>0.26161382571474601</v>
      </c>
      <c r="E418" s="17">
        <v>0.18786081433937701</v>
      </c>
      <c r="F418" s="17"/>
      <c r="G418" s="17">
        <v>0.302366233521419</v>
      </c>
      <c r="H418" s="17">
        <v>0.338690445477002</v>
      </c>
      <c r="I418" s="17">
        <v>0.28288706075812498</v>
      </c>
      <c r="J418" s="17">
        <v>0.18356353408551099</v>
      </c>
      <c r="K418" s="17">
        <v>0.158845743732416</v>
      </c>
      <c r="L418" s="17">
        <v>0.109365161809917</v>
      </c>
      <c r="M418" s="17"/>
      <c r="N418" s="17">
        <v>0.27348151410146598</v>
      </c>
      <c r="O418" s="17">
        <v>0.18043144426080601</v>
      </c>
      <c r="P418" s="17">
        <v>0.20429052817587301</v>
      </c>
      <c r="Q418" s="17">
        <v>0.187308561488715</v>
      </c>
      <c r="R418" s="17">
        <v>0.28418555823381902</v>
      </c>
      <c r="S418" s="17">
        <v>0.23310806224918701</v>
      </c>
      <c r="T418" s="17">
        <v>0.21489939236783401</v>
      </c>
      <c r="U418" s="17">
        <v>0.29900393490508098</v>
      </c>
      <c r="V418" s="17">
        <v>0.24117134767836201</v>
      </c>
      <c r="W418" s="17">
        <v>0.164191974112815</v>
      </c>
      <c r="X418" s="17">
        <v>0.21312954107559601</v>
      </c>
      <c r="Y418" s="17">
        <v>0.24598048650485499</v>
      </c>
      <c r="Z418" s="17"/>
      <c r="AA418" s="17">
        <v>0.20922262088114399</v>
      </c>
      <c r="AB418" s="17">
        <v>0.28295284989230501</v>
      </c>
      <c r="AC418" s="17">
        <v>0.18931703498795399</v>
      </c>
      <c r="AD418" s="17">
        <v>0.20661802213417299</v>
      </c>
      <c r="AE418" s="17">
        <v>0.283135192003447</v>
      </c>
      <c r="AF418" s="17"/>
      <c r="AG418" s="17">
        <v>0.18467332410092099</v>
      </c>
      <c r="AH418" s="17">
        <v>0.259203163044813</v>
      </c>
      <c r="AI418" s="17">
        <v>0.19294509091245701</v>
      </c>
      <c r="AJ418" s="17">
        <v>0.25505639594348301</v>
      </c>
      <c r="AK418" s="17">
        <v>0.272846759201406</v>
      </c>
    </row>
    <row r="419" spans="2:37" x14ac:dyDescent="0.2">
      <c r="B419" t="s">
        <v>153</v>
      </c>
      <c r="C419" s="17">
        <v>0.16708852393760301</v>
      </c>
      <c r="D419" s="17">
        <v>0.13144252338892101</v>
      </c>
      <c r="E419" s="17">
        <v>0.20188757752188299</v>
      </c>
      <c r="F419" s="17"/>
      <c r="G419" s="17">
        <v>0.11327222929956</v>
      </c>
      <c r="H419" s="17">
        <v>5.1690153904453501E-2</v>
      </c>
      <c r="I419" s="17">
        <v>0.14811418581713401</v>
      </c>
      <c r="J419" s="17">
        <v>0.177732664014143</v>
      </c>
      <c r="K419" s="17">
        <v>0.17055372301963301</v>
      </c>
      <c r="L419" s="17">
        <v>0.30059434967361198</v>
      </c>
      <c r="M419" s="17"/>
      <c r="N419" s="17">
        <v>0.13272472273973401</v>
      </c>
      <c r="O419" s="17">
        <v>0.17011179794405301</v>
      </c>
      <c r="P419" s="17">
        <v>0.15263298396592401</v>
      </c>
      <c r="Q419" s="17">
        <v>0.198042565563564</v>
      </c>
      <c r="R419" s="17">
        <v>0.10395033995889399</v>
      </c>
      <c r="S419" s="17">
        <v>0.115732824237681</v>
      </c>
      <c r="T419" s="17">
        <v>0.19904708283040001</v>
      </c>
      <c r="U419" s="17">
        <v>0.20702048946690699</v>
      </c>
      <c r="V419" s="17">
        <v>0.161284743002158</v>
      </c>
      <c r="W419" s="17">
        <v>0.216771673332847</v>
      </c>
      <c r="X419" s="17">
        <v>0.19028751466900701</v>
      </c>
      <c r="Y419" s="17">
        <v>0.25639528389066402</v>
      </c>
      <c r="Z419" s="17"/>
      <c r="AA419" s="17">
        <v>0.14392161195405501</v>
      </c>
      <c r="AB419" s="17">
        <v>0.10827511443910399</v>
      </c>
      <c r="AC419" s="17">
        <v>0.16569278319019401</v>
      </c>
      <c r="AD419" s="17">
        <v>0.17302607389772101</v>
      </c>
      <c r="AE419" s="17">
        <v>0.132004321711991</v>
      </c>
      <c r="AF419" s="17"/>
      <c r="AG419" s="17">
        <v>0.155506043689662</v>
      </c>
      <c r="AH419" s="17">
        <v>0.13651925307392801</v>
      </c>
      <c r="AI419" s="17">
        <v>0.18182486967777201</v>
      </c>
      <c r="AJ419" s="17">
        <v>0.14101352424003</v>
      </c>
      <c r="AK419" s="17">
        <v>0.15665551193230301</v>
      </c>
    </row>
    <row r="420" spans="2:37" x14ac:dyDescent="0.2">
      <c r="B420" t="s">
        <v>181</v>
      </c>
      <c r="C420" s="17">
        <v>0.12371815485786</v>
      </c>
      <c r="D420" s="17">
        <v>0.138334870970378</v>
      </c>
      <c r="E420" s="17">
        <v>0.109448731096531</v>
      </c>
      <c r="F420" s="17"/>
      <c r="G420" s="17">
        <v>0.138010614755436</v>
      </c>
      <c r="H420" s="17">
        <v>0.19846569330459299</v>
      </c>
      <c r="I420" s="17">
        <v>0.14914852804508499</v>
      </c>
      <c r="J420" s="17">
        <v>0.12210030454163601</v>
      </c>
      <c r="K420" s="17">
        <v>9.7738065888807499E-2</v>
      </c>
      <c r="L420" s="17">
        <v>5.1809493784007003E-2</v>
      </c>
      <c r="M420" s="17"/>
      <c r="N420" s="17">
        <v>0.16689658791048301</v>
      </c>
      <c r="O420" s="17">
        <v>0.111518971833494</v>
      </c>
      <c r="P420" s="17">
        <v>0.116269919021707</v>
      </c>
      <c r="Q420" s="17">
        <v>0.100087940237507</v>
      </c>
      <c r="R420" s="17">
        <v>0.20891628269808801</v>
      </c>
      <c r="S420" s="17">
        <v>0.12277476022929</v>
      </c>
      <c r="T420" s="17">
        <v>8.7240279818111194E-2</v>
      </c>
      <c r="U420" s="17">
        <v>8.0006975118974796E-2</v>
      </c>
      <c r="V420" s="17">
        <v>0.124255517682655</v>
      </c>
      <c r="W420" s="17">
        <v>0.120328747558821</v>
      </c>
      <c r="X420" s="17">
        <v>8.3609167650876504E-2</v>
      </c>
      <c r="Y420" s="17">
        <v>9.9962358817222402E-2</v>
      </c>
      <c r="Z420" s="17"/>
      <c r="AA420" s="17">
        <v>0.129284544246832</v>
      </c>
      <c r="AB420" s="17">
        <v>0.18568024268992001</v>
      </c>
      <c r="AC420" s="17">
        <v>9.3402214944441606E-2</v>
      </c>
      <c r="AD420" s="17">
        <v>0.10823816568274799</v>
      </c>
      <c r="AE420" s="17">
        <v>0.136906162538001</v>
      </c>
      <c r="AF420" s="17"/>
      <c r="AG420" s="17">
        <v>0.121494849611043</v>
      </c>
      <c r="AH420" s="17">
        <v>0.15952269663996099</v>
      </c>
      <c r="AI420" s="17">
        <v>8.2322024593780005E-2</v>
      </c>
      <c r="AJ420" s="17">
        <v>0.108946777015755</v>
      </c>
      <c r="AK420" s="17">
        <v>0.114863838229119</v>
      </c>
    </row>
    <row r="421" spans="2:37" x14ac:dyDescent="0.2">
      <c r="B421" t="s">
        <v>182</v>
      </c>
      <c r="C421" s="17">
        <v>8.0738828375859703E-2</v>
      </c>
      <c r="D421" s="17">
        <v>9.52649468740044E-2</v>
      </c>
      <c r="E421" s="17">
        <v>6.6557849634692703E-2</v>
      </c>
      <c r="F421" s="17"/>
      <c r="G421" s="17">
        <v>7.7116719976943804E-2</v>
      </c>
      <c r="H421" s="17">
        <v>0.114997177213409</v>
      </c>
      <c r="I421" s="17">
        <v>0.13312053250863001</v>
      </c>
      <c r="J421" s="17">
        <v>6.9678182114495696E-2</v>
      </c>
      <c r="K421" s="17">
        <v>5.2427171464435998E-2</v>
      </c>
      <c r="L421" s="17">
        <v>4.0842068631661503E-2</v>
      </c>
      <c r="M421" s="17"/>
      <c r="N421" s="17">
        <v>0.14381163604845801</v>
      </c>
      <c r="O421" s="17">
        <v>6.5489049790066797E-2</v>
      </c>
      <c r="P421" s="17">
        <v>5.2607593036868003E-2</v>
      </c>
      <c r="Q421" s="17">
        <v>2.0637460571179499E-2</v>
      </c>
      <c r="R421" s="17">
        <v>0.1113473538961</v>
      </c>
      <c r="S421" s="17">
        <v>8.1369426797956099E-2</v>
      </c>
      <c r="T421" s="17">
        <v>8.2637995055567695E-2</v>
      </c>
      <c r="U421" s="17">
        <v>7.6391537968608203E-2</v>
      </c>
      <c r="V421" s="17">
        <v>6.9686846510704406E-2</v>
      </c>
      <c r="W421" s="17">
        <v>9.0680902892261703E-2</v>
      </c>
      <c r="X421" s="17">
        <v>8.0329079950588494E-2</v>
      </c>
      <c r="Y421" s="17">
        <v>4.5785957183728E-2</v>
      </c>
      <c r="Z421" s="17"/>
      <c r="AA421" s="17">
        <v>0.10546819423559101</v>
      </c>
      <c r="AB421" s="17">
        <v>0.10632317155587</v>
      </c>
      <c r="AC421" s="17">
        <v>7.5358951862422099E-2</v>
      </c>
      <c r="AD421" s="17">
        <v>7.1866630602199694E-2</v>
      </c>
      <c r="AE421" s="17">
        <v>8.4506910271523503E-2</v>
      </c>
      <c r="AF421" s="17"/>
      <c r="AG421" s="17">
        <v>8.2835684703512505E-2</v>
      </c>
      <c r="AH421" s="17">
        <v>8.3357603064417599E-2</v>
      </c>
      <c r="AI421" s="17">
        <v>8.1031917080190002E-2</v>
      </c>
      <c r="AJ421" s="17">
        <v>8.41839768051931E-2</v>
      </c>
      <c r="AK421" s="17">
        <v>9.0642325270164803E-2</v>
      </c>
    </row>
    <row r="422" spans="2:37" x14ac:dyDescent="0.2">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row>
    <row r="423" spans="2:37" x14ac:dyDescent="0.2">
      <c r="B423" s="6" t="s">
        <v>193</v>
      </c>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row>
    <row r="424" spans="2:37" x14ac:dyDescent="0.2">
      <c r="B424" s="21" t="s">
        <v>60</v>
      </c>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row>
    <row r="425" spans="2:37" x14ac:dyDescent="0.2">
      <c r="B425" t="s">
        <v>184</v>
      </c>
      <c r="C425" s="17">
        <v>0.35010285320618401</v>
      </c>
      <c r="D425" s="17">
        <v>0.38406750349700097</v>
      </c>
      <c r="E425" s="17">
        <v>0.316945201092389</v>
      </c>
      <c r="F425" s="17"/>
      <c r="G425" s="17">
        <v>0.40009999951941</v>
      </c>
      <c r="H425" s="17">
        <v>0.45275980681370998</v>
      </c>
      <c r="I425" s="17">
        <v>0.40197298263217801</v>
      </c>
      <c r="J425" s="17">
        <v>0.35899093773757301</v>
      </c>
      <c r="K425" s="17">
        <v>0.30844226813749498</v>
      </c>
      <c r="L425" s="17">
        <v>0.212548038589149</v>
      </c>
      <c r="M425" s="17"/>
      <c r="N425" s="17">
        <v>0.37819947782560298</v>
      </c>
      <c r="O425" s="17">
        <v>0.31773027479434501</v>
      </c>
      <c r="P425" s="17">
        <v>0.35131312229578199</v>
      </c>
      <c r="Q425" s="17">
        <v>0.30319084716509398</v>
      </c>
      <c r="R425" s="17">
        <v>0.347549322068477</v>
      </c>
      <c r="S425" s="17">
        <v>0.37593936229652802</v>
      </c>
      <c r="T425" s="17">
        <v>0.33016050712699002</v>
      </c>
      <c r="U425" s="17">
        <v>0.387844341127423</v>
      </c>
      <c r="V425" s="17">
        <v>0.42313243605043799</v>
      </c>
      <c r="W425" s="17">
        <v>0.31486704340474297</v>
      </c>
      <c r="X425" s="17">
        <v>0.33880180440962698</v>
      </c>
      <c r="Y425" s="17">
        <v>0.28419132023827498</v>
      </c>
      <c r="Z425" s="17"/>
      <c r="AA425" s="17">
        <v>0.36102689543191901</v>
      </c>
      <c r="AB425" s="17">
        <v>0.41056044718583701</v>
      </c>
      <c r="AC425" s="17">
        <v>0.30139671171016302</v>
      </c>
      <c r="AD425" s="17">
        <v>0.34825666748433098</v>
      </c>
      <c r="AE425" s="17">
        <v>0.41447828514350998</v>
      </c>
      <c r="AF425" s="17"/>
      <c r="AG425" s="17">
        <v>0.351544947387808</v>
      </c>
      <c r="AH425" s="17">
        <v>0.38515045023661998</v>
      </c>
      <c r="AI425" s="17">
        <v>0.30522537723308402</v>
      </c>
      <c r="AJ425" s="17">
        <v>0.33462697337236402</v>
      </c>
      <c r="AK425" s="17">
        <v>0.40031146387863797</v>
      </c>
    </row>
    <row r="426" spans="2:37" x14ac:dyDescent="0.2">
      <c r="B426" t="s">
        <v>185</v>
      </c>
      <c r="C426" s="17">
        <v>0.31557367116900198</v>
      </c>
      <c r="D426" s="17">
        <v>0.28769882648893103</v>
      </c>
      <c r="E426" s="17">
        <v>0.34278621111020802</v>
      </c>
      <c r="F426" s="17"/>
      <c r="G426" s="17">
        <v>0.22424642977206999</v>
      </c>
      <c r="H426" s="17">
        <v>0.22321050408023899</v>
      </c>
      <c r="I426" s="17">
        <v>0.27494338609069102</v>
      </c>
      <c r="J426" s="17">
        <v>0.33924206682319602</v>
      </c>
      <c r="K426" s="17">
        <v>0.38955224259319099</v>
      </c>
      <c r="L426" s="17">
        <v>0.41495330982089901</v>
      </c>
      <c r="M426" s="17"/>
      <c r="N426" s="17">
        <v>0.230679453435576</v>
      </c>
      <c r="O426" s="17">
        <v>0.355723947990986</v>
      </c>
      <c r="P426" s="17">
        <v>0.312752264705561</v>
      </c>
      <c r="Q426" s="17">
        <v>0.36652506392558898</v>
      </c>
      <c r="R426" s="17">
        <v>0.36382737385757502</v>
      </c>
      <c r="S426" s="17">
        <v>0.27057039810010802</v>
      </c>
      <c r="T426" s="17">
        <v>0.35833510925394102</v>
      </c>
      <c r="U426" s="17">
        <v>0.212455842437726</v>
      </c>
      <c r="V426" s="17">
        <v>0.27014592773264101</v>
      </c>
      <c r="W426" s="17">
        <v>0.37485902598257798</v>
      </c>
      <c r="X426" s="17">
        <v>0.386953573823548</v>
      </c>
      <c r="Y426" s="17">
        <v>0.30870219710671498</v>
      </c>
      <c r="Z426" s="17"/>
      <c r="AA426" s="17">
        <v>0.336606056939528</v>
      </c>
      <c r="AB426" s="17">
        <v>0.26558010295700102</v>
      </c>
      <c r="AC426" s="17">
        <v>0.35991267259618498</v>
      </c>
      <c r="AD426" s="17">
        <v>0.303458857487996</v>
      </c>
      <c r="AE426" s="17">
        <v>0.24206242025070701</v>
      </c>
      <c r="AF426" s="17"/>
      <c r="AG426" s="17">
        <v>0.34905412271501002</v>
      </c>
      <c r="AH426" s="17">
        <v>0.29525432872879798</v>
      </c>
      <c r="AI426" s="17">
        <v>0.348331383333363</v>
      </c>
      <c r="AJ426" s="17">
        <v>0.29619617290549599</v>
      </c>
      <c r="AK426" s="17">
        <v>0.22341287631356699</v>
      </c>
    </row>
    <row r="427" spans="2:37" x14ac:dyDescent="0.2">
      <c r="B427" t="s">
        <v>180</v>
      </c>
      <c r="C427" s="17">
        <v>0.213050395629649</v>
      </c>
      <c r="D427" s="17">
        <v>0.23854495432599701</v>
      </c>
      <c r="E427" s="17">
        <v>0.18816158621132201</v>
      </c>
      <c r="F427" s="17"/>
      <c r="G427" s="17">
        <v>0.26735117894214799</v>
      </c>
      <c r="H427" s="17">
        <v>0.31397656072476698</v>
      </c>
      <c r="I427" s="17">
        <v>0.28410887762433801</v>
      </c>
      <c r="J427" s="17">
        <v>0.18803271662137599</v>
      </c>
      <c r="K427" s="17">
        <v>0.12999225772572401</v>
      </c>
      <c r="L427" s="17">
        <v>0.113709558760329</v>
      </c>
      <c r="M427" s="17"/>
      <c r="N427" s="17">
        <v>0.277672347959943</v>
      </c>
      <c r="O427" s="17">
        <v>0.17507121432153899</v>
      </c>
      <c r="P427" s="17">
        <v>0.182007976618907</v>
      </c>
      <c r="Q427" s="17">
        <v>0.18342466871264199</v>
      </c>
      <c r="R427" s="17">
        <v>0.29601668090755601</v>
      </c>
      <c r="S427" s="17">
        <v>0.19417089569972601</v>
      </c>
      <c r="T427" s="17">
        <v>0.178225487826906</v>
      </c>
      <c r="U427" s="17">
        <v>0.35460745032649998</v>
      </c>
      <c r="V427" s="17">
        <v>0.224358680147629</v>
      </c>
      <c r="W427" s="17">
        <v>0.15351176678882</v>
      </c>
      <c r="X427" s="17">
        <v>0.188753087361098</v>
      </c>
      <c r="Y427" s="17">
        <v>0.19288557648700599</v>
      </c>
      <c r="Z427" s="17"/>
      <c r="AA427" s="17">
        <v>0.21486658881322199</v>
      </c>
      <c r="AB427" s="17">
        <v>0.27591449793000999</v>
      </c>
      <c r="AC427" s="17">
        <v>0.168685863194935</v>
      </c>
      <c r="AD427" s="17">
        <v>0.19802383768037801</v>
      </c>
      <c r="AE427" s="17">
        <v>0.273492456532612</v>
      </c>
      <c r="AF427" s="17"/>
      <c r="AG427" s="17">
        <v>0.16326478507418399</v>
      </c>
      <c r="AH427" s="17">
        <v>0.24352955351590599</v>
      </c>
      <c r="AI427" s="17">
        <v>0.19407362897188299</v>
      </c>
      <c r="AJ427" s="17">
        <v>0.25173022719947802</v>
      </c>
      <c r="AK427" s="17">
        <v>0.264246402334124</v>
      </c>
    </row>
    <row r="428" spans="2:37" x14ac:dyDescent="0.2">
      <c r="B428" t="s">
        <v>153</v>
      </c>
      <c r="C428" s="17">
        <v>0.164110511845977</v>
      </c>
      <c r="D428" s="17">
        <v>0.13788954144985799</v>
      </c>
      <c r="E428" s="17">
        <v>0.189708473463023</v>
      </c>
      <c r="F428" s="17"/>
      <c r="G428" s="17">
        <v>0.11404797580125001</v>
      </c>
      <c r="H428" s="17">
        <v>6.7285555195149699E-2</v>
      </c>
      <c r="I428" s="17">
        <v>0.149658053926639</v>
      </c>
      <c r="J428" s="17">
        <v>0.162887976350786</v>
      </c>
      <c r="K428" s="17">
        <v>0.18823218778452699</v>
      </c>
      <c r="L428" s="17">
        <v>0.27219265112031099</v>
      </c>
      <c r="M428" s="17"/>
      <c r="N428" s="17">
        <v>0.135626206348158</v>
      </c>
      <c r="O428" s="17">
        <v>0.183884756335146</v>
      </c>
      <c r="P428" s="17">
        <v>0.18371837170789501</v>
      </c>
      <c r="Q428" s="17">
        <v>0.200391532953408</v>
      </c>
      <c r="R428" s="17">
        <v>9.4482274336873395E-2</v>
      </c>
      <c r="S428" s="17">
        <v>0.126871960039838</v>
      </c>
      <c r="T428" s="17">
        <v>0.17680717862530199</v>
      </c>
      <c r="U428" s="17">
        <v>0.16608940529490601</v>
      </c>
      <c r="V428" s="17">
        <v>0.162525198622159</v>
      </c>
      <c r="W428" s="17">
        <v>0.18087374792331801</v>
      </c>
      <c r="X428" s="17">
        <v>0.154868041851072</v>
      </c>
      <c r="Y428" s="17">
        <v>0.258751238872024</v>
      </c>
      <c r="Z428" s="17"/>
      <c r="AA428" s="17">
        <v>0.14294896447830199</v>
      </c>
      <c r="AB428" s="17">
        <v>0.111087178555861</v>
      </c>
      <c r="AC428" s="17">
        <v>0.16178686167212</v>
      </c>
      <c r="AD428" s="17">
        <v>0.18965616596476101</v>
      </c>
      <c r="AE428" s="17">
        <v>0.13846436477494101</v>
      </c>
      <c r="AF428" s="17"/>
      <c r="AG428" s="17">
        <v>0.161335359781307</v>
      </c>
      <c r="AH428" s="17">
        <v>0.1328551744799</v>
      </c>
      <c r="AI428" s="17">
        <v>0.18921738464582999</v>
      </c>
      <c r="AJ428" s="17">
        <v>0.146748922907114</v>
      </c>
      <c r="AK428" s="17">
        <v>0.13984557271390799</v>
      </c>
    </row>
    <row r="429" spans="2:37" x14ac:dyDescent="0.2">
      <c r="B429" t="s">
        <v>181</v>
      </c>
      <c r="C429" s="17">
        <v>0.118103684505257</v>
      </c>
      <c r="D429" s="17">
        <v>0.13364145757974399</v>
      </c>
      <c r="E429" s="17">
        <v>0.10293508804347599</v>
      </c>
      <c r="F429" s="17"/>
      <c r="G429" s="17">
        <v>0.155135853673076</v>
      </c>
      <c r="H429" s="17">
        <v>0.20768509654370501</v>
      </c>
      <c r="I429" s="17">
        <v>0.12621768337461101</v>
      </c>
      <c r="J429" s="17">
        <v>0.11223853394184601</v>
      </c>
      <c r="K429" s="17">
        <v>7.8053625941396407E-2</v>
      </c>
      <c r="L429" s="17">
        <v>4.60552962059892E-2</v>
      </c>
      <c r="M429" s="17"/>
      <c r="N429" s="17">
        <v>0.20478905977158801</v>
      </c>
      <c r="O429" s="17">
        <v>9.71969431542275E-2</v>
      </c>
      <c r="P429" s="17">
        <v>0.130461871903615</v>
      </c>
      <c r="Q429" s="17">
        <v>5.5634918367729803E-2</v>
      </c>
      <c r="R429" s="17">
        <v>0.100460296794457</v>
      </c>
      <c r="S429" s="17">
        <v>0.15666390867600299</v>
      </c>
      <c r="T429" s="17">
        <v>8.6898274230531994E-2</v>
      </c>
      <c r="U429" s="17">
        <v>6.6155425479897903E-2</v>
      </c>
      <c r="V429" s="17">
        <v>0.119635660357764</v>
      </c>
      <c r="W429" s="17">
        <v>0.11646499466245</v>
      </c>
      <c r="X429" s="17">
        <v>8.1987220335409797E-2</v>
      </c>
      <c r="Y429" s="17">
        <v>9.48583231811541E-2</v>
      </c>
      <c r="Z429" s="17"/>
      <c r="AA429" s="17">
        <v>0.114542786011247</v>
      </c>
      <c r="AB429" s="17">
        <v>0.16047788244684999</v>
      </c>
      <c r="AC429" s="17">
        <v>0.10708057293173399</v>
      </c>
      <c r="AD429" s="17">
        <v>9.5662267914752505E-2</v>
      </c>
      <c r="AE429" s="17">
        <v>0.16121624554007599</v>
      </c>
      <c r="AF429" s="17"/>
      <c r="AG429" s="17">
        <v>0.104197462606164</v>
      </c>
      <c r="AH429" s="17">
        <v>0.137738642874874</v>
      </c>
      <c r="AI429" s="17">
        <v>0.10868167284477399</v>
      </c>
      <c r="AJ429" s="17">
        <v>8.5150891850647004E-2</v>
      </c>
      <c r="AK429" s="17">
        <v>0.15594474582308401</v>
      </c>
    </row>
    <row r="430" spans="2:37" x14ac:dyDescent="0.2">
      <c r="B430" t="s">
        <v>182</v>
      </c>
      <c r="C430" s="17">
        <v>7.2422101993817503E-2</v>
      </c>
      <c r="D430" s="17">
        <v>8.0919380214858602E-2</v>
      </c>
      <c r="E430" s="17">
        <v>6.4126718624491902E-2</v>
      </c>
      <c r="F430" s="17"/>
      <c r="G430" s="17">
        <v>7.6690910639884993E-2</v>
      </c>
      <c r="H430" s="17">
        <v>0.102518346693768</v>
      </c>
      <c r="I430" s="17">
        <v>0.10751573764924</v>
      </c>
      <c r="J430" s="17">
        <v>7.1217740897490694E-2</v>
      </c>
      <c r="K430" s="17">
        <v>5.1204154927137702E-2</v>
      </c>
      <c r="L430" s="17">
        <v>3.1959237769964802E-2</v>
      </c>
      <c r="M430" s="17"/>
      <c r="N430" s="17">
        <v>0.12074768520668699</v>
      </c>
      <c r="O430" s="17">
        <v>6.0490096964222903E-2</v>
      </c>
      <c r="P430" s="17">
        <v>7.0259610654593699E-2</v>
      </c>
      <c r="Q430" s="17">
        <v>3.12037098928814E-2</v>
      </c>
      <c r="R430" s="17">
        <v>8.5932409107157604E-2</v>
      </c>
      <c r="S430" s="17">
        <v>8.9065237100829697E-2</v>
      </c>
      <c r="T430" s="17">
        <v>7.1318481273533005E-2</v>
      </c>
      <c r="U430" s="17">
        <v>5.8641183311077899E-2</v>
      </c>
      <c r="V430" s="17">
        <v>3.8456233443431902E-2</v>
      </c>
      <c r="W430" s="17">
        <v>0.101896011151638</v>
      </c>
      <c r="X430" s="17">
        <v>4.7689243166312303E-2</v>
      </c>
      <c r="Y430" s="17">
        <v>4.4682153040491203E-2</v>
      </c>
      <c r="Z430" s="17"/>
      <c r="AA430" s="17">
        <v>0.10077522304445299</v>
      </c>
      <c r="AB430" s="17">
        <v>8.7496817425131795E-2</v>
      </c>
      <c r="AC430" s="17">
        <v>7.2602789163514495E-2</v>
      </c>
      <c r="AD430" s="17">
        <v>6.6620411735501303E-2</v>
      </c>
      <c r="AE430" s="17">
        <v>7.0107155201726598E-2</v>
      </c>
      <c r="AF430" s="17"/>
      <c r="AG430" s="17">
        <v>8.2429180924982207E-2</v>
      </c>
      <c r="AH430" s="17">
        <v>7.9453732415138506E-2</v>
      </c>
      <c r="AI430" s="17">
        <v>5.9846838581457402E-2</v>
      </c>
      <c r="AJ430" s="17">
        <v>8.4082200882865707E-2</v>
      </c>
      <c r="AK430" s="17">
        <v>6.6523136197090493E-2</v>
      </c>
    </row>
    <row r="431" spans="2:37" x14ac:dyDescent="0.2">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row>
    <row r="432" spans="2:37" x14ac:dyDescent="0.2">
      <c r="B432" s="6" t="s">
        <v>194</v>
      </c>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row>
    <row r="433" spans="2:37" x14ac:dyDescent="0.2">
      <c r="B433" s="21" t="s">
        <v>60</v>
      </c>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row>
    <row r="434" spans="2:37" x14ac:dyDescent="0.2">
      <c r="B434" t="s">
        <v>185</v>
      </c>
      <c r="C434" s="17">
        <v>0.323669691177292</v>
      </c>
      <c r="D434" s="17">
        <v>0.29922883524388899</v>
      </c>
      <c r="E434" s="17">
        <v>0.34752983375094998</v>
      </c>
      <c r="F434" s="17"/>
      <c r="G434" s="17">
        <v>0.15031796584017801</v>
      </c>
      <c r="H434" s="17">
        <v>0.20648397351881201</v>
      </c>
      <c r="I434" s="17">
        <v>0.23499450506351199</v>
      </c>
      <c r="J434" s="17">
        <v>0.37400266380908997</v>
      </c>
      <c r="K434" s="17">
        <v>0.43386557219847399</v>
      </c>
      <c r="L434" s="17">
        <v>0.49043875834966499</v>
      </c>
      <c r="M434" s="17"/>
      <c r="N434" s="17">
        <v>0.24132383697739701</v>
      </c>
      <c r="O434" s="17">
        <v>0.39430491426934999</v>
      </c>
      <c r="P434" s="17">
        <v>0.30773680941065801</v>
      </c>
      <c r="Q434" s="17">
        <v>0.31839318111491399</v>
      </c>
      <c r="R434" s="17">
        <v>0.31556531828272699</v>
      </c>
      <c r="S434" s="17">
        <v>0.325783101713637</v>
      </c>
      <c r="T434" s="17">
        <v>0.486888215928174</v>
      </c>
      <c r="U434" s="17">
        <v>0.28357008616948698</v>
      </c>
      <c r="V434" s="17">
        <v>0.29659581898541998</v>
      </c>
      <c r="W434" s="17">
        <v>0.279250457859955</v>
      </c>
      <c r="X434" s="17">
        <v>0.32141459044280501</v>
      </c>
      <c r="Y434" s="17">
        <v>0.32866482597896901</v>
      </c>
      <c r="Z434" s="17"/>
      <c r="AA434" s="17">
        <v>0.351116708799599</v>
      </c>
      <c r="AB434" s="17">
        <v>0.249389695428054</v>
      </c>
      <c r="AC434" s="17">
        <v>0.33066985399579302</v>
      </c>
      <c r="AD434" s="17">
        <v>0.33907148280404897</v>
      </c>
      <c r="AE434" s="17">
        <v>0.232423932798244</v>
      </c>
      <c r="AF434" s="17"/>
      <c r="AG434" s="17">
        <v>0.41097598682532799</v>
      </c>
      <c r="AH434" s="17">
        <v>0.287904169344255</v>
      </c>
      <c r="AI434" s="17">
        <v>0.32492716366415803</v>
      </c>
      <c r="AJ434" s="17">
        <v>0.30050303154706898</v>
      </c>
      <c r="AK434" s="17">
        <v>0.30519295835949301</v>
      </c>
    </row>
    <row r="435" spans="2:37" x14ac:dyDescent="0.2">
      <c r="B435" t="s">
        <v>184</v>
      </c>
      <c r="C435" s="17">
        <v>0.26735122277713402</v>
      </c>
      <c r="D435" s="17">
        <v>0.30069326684055497</v>
      </c>
      <c r="E435" s="17">
        <v>0.234801383801857</v>
      </c>
      <c r="F435" s="17"/>
      <c r="G435" s="17">
        <v>0.42788756885292401</v>
      </c>
      <c r="H435" s="17">
        <v>0.47103807510062401</v>
      </c>
      <c r="I435" s="17">
        <v>0.33021302270688901</v>
      </c>
      <c r="J435" s="17">
        <v>0.21708989522292901</v>
      </c>
      <c r="K435" s="17">
        <v>0.13782767398939499</v>
      </c>
      <c r="L435" s="17">
        <v>7.2775265939328093E-2</v>
      </c>
      <c r="M435" s="17"/>
      <c r="N435" s="17">
        <v>0.389326771686275</v>
      </c>
      <c r="O435" s="17">
        <v>0.18675360578521299</v>
      </c>
      <c r="P435" s="17">
        <v>0.245265802958097</v>
      </c>
      <c r="Q435" s="17">
        <v>0.26510049326917901</v>
      </c>
      <c r="R435" s="17">
        <v>0.28595703378829201</v>
      </c>
      <c r="S435" s="17">
        <v>0.28693823758159898</v>
      </c>
      <c r="T435" s="17">
        <v>0.19301835849552099</v>
      </c>
      <c r="U435" s="17">
        <v>0.310235807282428</v>
      </c>
      <c r="V435" s="17">
        <v>0.28165253863192702</v>
      </c>
      <c r="W435" s="17">
        <v>0.235062434152395</v>
      </c>
      <c r="X435" s="17">
        <v>0.222053826739425</v>
      </c>
      <c r="Y435" s="17">
        <v>0.27129471380424902</v>
      </c>
      <c r="Z435" s="17"/>
      <c r="AA435" s="17">
        <v>0.29760765054544902</v>
      </c>
      <c r="AB435" s="17">
        <v>0.34138259054971398</v>
      </c>
      <c r="AC435" s="17">
        <v>0.22830518708134301</v>
      </c>
      <c r="AD435" s="17">
        <v>0.23417662574694101</v>
      </c>
      <c r="AE435" s="17">
        <v>0.39826845979235198</v>
      </c>
      <c r="AF435" s="17"/>
      <c r="AG435" s="17">
        <v>0.23212822906976699</v>
      </c>
      <c r="AH435" s="17">
        <v>0.32080117967227001</v>
      </c>
      <c r="AI435" s="17">
        <v>0.18893854109362501</v>
      </c>
      <c r="AJ435" s="17">
        <v>0.24891691504428501</v>
      </c>
      <c r="AK435" s="17">
        <v>0.31581683154563001</v>
      </c>
    </row>
    <row r="436" spans="2:37" x14ac:dyDescent="0.2">
      <c r="B436" t="s">
        <v>153</v>
      </c>
      <c r="C436" s="17">
        <v>0.25986558047185698</v>
      </c>
      <c r="D436" s="17">
        <v>0.22549414952681399</v>
      </c>
      <c r="E436" s="17">
        <v>0.293420348154459</v>
      </c>
      <c r="F436" s="17"/>
      <c r="G436" s="17">
        <v>0.13439140655760501</v>
      </c>
      <c r="H436" s="17">
        <v>7.9315883578384302E-2</v>
      </c>
      <c r="I436" s="17">
        <v>0.236967630162423</v>
      </c>
      <c r="J436" s="17">
        <v>0.31292699051121903</v>
      </c>
      <c r="K436" s="17">
        <v>0.34471172130918698</v>
      </c>
      <c r="L436" s="17">
        <v>0.40779747672767103</v>
      </c>
      <c r="M436" s="17"/>
      <c r="N436" s="17">
        <v>0.15473099367000001</v>
      </c>
      <c r="O436" s="17">
        <v>0.30053202246934901</v>
      </c>
      <c r="P436" s="17">
        <v>0.300999915880585</v>
      </c>
      <c r="Q436" s="17">
        <v>0.32946822584510299</v>
      </c>
      <c r="R436" s="17">
        <v>0.24733746865116801</v>
      </c>
      <c r="S436" s="17">
        <v>0.22441529005545199</v>
      </c>
      <c r="T436" s="17">
        <v>0.208978195344518</v>
      </c>
      <c r="U436" s="17">
        <v>0.234965446513965</v>
      </c>
      <c r="V436" s="17">
        <v>0.23026754442737599</v>
      </c>
      <c r="W436" s="17">
        <v>0.36057926545069902</v>
      </c>
      <c r="X436" s="17">
        <v>0.30577110773529198</v>
      </c>
      <c r="Y436" s="17">
        <v>0.290230558446404</v>
      </c>
      <c r="Z436" s="17"/>
      <c r="AA436" s="17">
        <v>0.22761100282112001</v>
      </c>
      <c r="AB436" s="17">
        <v>0.19204734524247599</v>
      </c>
      <c r="AC436" s="17">
        <v>0.29307103400644102</v>
      </c>
      <c r="AD436" s="17">
        <v>0.27035376626177998</v>
      </c>
      <c r="AE436" s="17">
        <v>0.187544096196778</v>
      </c>
      <c r="AF436" s="17"/>
      <c r="AG436" s="17">
        <v>0.26092513053010002</v>
      </c>
      <c r="AH436" s="17">
        <v>0.225383389005824</v>
      </c>
      <c r="AI436" s="17">
        <v>0.31742737031794699</v>
      </c>
      <c r="AJ436" s="17">
        <v>0.243806086335457</v>
      </c>
      <c r="AK436" s="17">
        <v>0.13560690199054701</v>
      </c>
    </row>
    <row r="437" spans="2:37" x14ac:dyDescent="0.2">
      <c r="B437" t="s">
        <v>180</v>
      </c>
      <c r="C437" s="17">
        <v>0.19265390609423599</v>
      </c>
      <c r="D437" s="17">
        <v>0.21399412664314199</v>
      </c>
      <c r="E437" s="17">
        <v>0.171820727983064</v>
      </c>
      <c r="F437" s="17"/>
      <c r="G437" s="17">
        <v>0.35137693739317599</v>
      </c>
      <c r="H437" s="17">
        <v>0.321713780123635</v>
      </c>
      <c r="I437" s="17">
        <v>0.26695311355415702</v>
      </c>
      <c r="J437" s="17">
        <v>0.135482122598819</v>
      </c>
      <c r="K437" s="17">
        <v>0.10141596895833201</v>
      </c>
      <c r="L437" s="17">
        <v>3.0420404202277599E-2</v>
      </c>
      <c r="M437" s="17"/>
      <c r="N437" s="17">
        <v>0.29683786106439503</v>
      </c>
      <c r="O437" s="17">
        <v>0.16408084358126099</v>
      </c>
      <c r="P437" s="17">
        <v>0.136326059340213</v>
      </c>
      <c r="Q437" s="17">
        <v>0.13544397621878901</v>
      </c>
      <c r="R437" s="17">
        <v>0.22932696207033601</v>
      </c>
      <c r="S437" s="17">
        <v>0.15224465279054999</v>
      </c>
      <c r="T437" s="17">
        <v>0.15434504003821001</v>
      </c>
      <c r="U437" s="17">
        <v>0.28513833998045701</v>
      </c>
      <c r="V437" s="17">
        <v>0.202108944773393</v>
      </c>
      <c r="W437" s="17">
        <v>0.180100019617292</v>
      </c>
      <c r="X437" s="17">
        <v>0.17211523125039499</v>
      </c>
      <c r="Y437" s="17">
        <v>0.20260084722212601</v>
      </c>
      <c r="Z437" s="17"/>
      <c r="AA437" s="17">
        <v>0.18730240655949901</v>
      </c>
      <c r="AB437" s="17">
        <v>0.27220607400004798</v>
      </c>
      <c r="AC437" s="17">
        <v>0.167637057407027</v>
      </c>
      <c r="AD437" s="17">
        <v>0.162736372058078</v>
      </c>
      <c r="AE437" s="17">
        <v>0.268948827499497</v>
      </c>
      <c r="AF437" s="17"/>
      <c r="AG437" s="17">
        <v>0.13753431664485999</v>
      </c>
      <c r="AH437" s="17">
        <v>0.23306648398198801</v>
      </c>
      <c r="AI437" s="17">
        <v>0.171271801854532</v>
      </c>
      <c r="AJ437" s="17">
        <v>0.18762427563887901</v>
      </c>
      <c r="AK437" s="17">
        <v>0.238015528478461</v>
      </c>
    </row>
    <row r="438" spans="2:37" x14ac:dyDescent="0.2">
      <c r="B438" t="s">
        <v>181</v>
      </c>
      <c r="C438" s="17">
        <v>0.135322250917947</v>
      </c>
      <c r="D438" s="17">
        <v>0.16099095694302401</v>
      </c>
      <c r="E438" s="17">
        <v>0.11026343190161</v>
      </c>
      <c r="F438" s="17"/>
      <c r="G438" s="17">
        <v>0.19291959462608099</v>
      </c>
      <c r="H438" s="17">
        <v>0.27947132501565602</v>
      </c>
      <c r="I438" s="17">
        <v>0.16487088348595799</v>
      </c>
      <c r="J438" s="17">
        <v>0.113091612155692</v>
      </c>
      <c r="K438" s="17">
        <v>5.8691481279681303E-2</v>
      </c>
      <c r="L438" s="17">
        <v>2.58632294656817E-2</v>
      </c>
      <c r="M438" s="17"/>
      <c r="N438" s="17">
        <v>0.18720466254923199</v>
      </c>
      <c r="O438" s="17">
        <v>8.8028500917250493E-2</v>
      </c>
      <c r="P438" s="17">
        <v>0.15175452967195899</v>
      </c>
      <c r="Q438" s="17">
        <v>0.111559256285697</v>
      </c>
      <c r="R438" s="17">
        <v>0.173600004915858</v>
      </c>
      <c r="S438" s="17">
        <v>0.14334570442779301</v>
      </c>
      <c r="T438" s="17">
        <v>9.5287835914539806E-2</v>
      </c>
      <c r="U438" s="17">
        <v>0.16884130039642101</v>
      </c>
      <c r="V438" s="17">
        <v>0.154867528192799</v>
      </c>
      <c r="W438" s="17">
        <v>0.103249542198373</v>
      </c>
      <c r="X438" s="17">
        <v>0.134368441077101</v>
      </c>
      <c r="Y438" s="17">
        <v>0.100499034905982</v>
      </c>
      <c r="Z438" s="17"/>
      <c r="AA438" s="17">
        <v>0.15179786023434699</v>
      </c>
      <c r="AB438" s="17">
        <v>0.21271345623521601</v>
      </c>
      <c r="AC438" s="17">
        <v>9.5617975345044598E-2</v>
      </c>
      <c r="AD438" s="17">
        <v>0.100348703042212</v>
      </c>
      <c r="AE438" s="17">
        <v>0.20103600446403</v>
      </c>
      <c r="AF438" s="17"/>
      <c r="AG438" s="17">
        <v>9.8846665903642605E-2</v>
      </c>
      <c r="AH438" s="17">
        <v>0.18285348351433101</v>
      </c>
      <c r="AI438" s="17">
        <v>9.2008630642326797E-2</v>
      </c>
      <c r="AJ438" s="17">
        <v>0.13309559501407001</v>
      </c>
      <c r="AK438" s="17">
        <v>0.17434687255539399</v>
      </c>
    </row>
    <row r="439" spans="2:37" x14ac:dyDescent="0.2">
      <c r="B439" t="s">
        <v>182</v>
      </c>
      <c r="C439" s="17">
        <v>8.4005365725433295E-2</v>
      </c>
      <c r="D439" s="17">
        <v>9.7552704940641596E-2</v>
      </c>
      <c r="E439" s="17">
        <v>7.0779910526593798E-2</v>
      </c>
      <c r="F439" s="17"/>
      <c r="G439" s="17">
        <v>0.12863480692044699</v>
      </c>
      <c r="H439" s="17">
        <v>0.16432418281740399</v>
      </c>
      <c r="I439" s="17">
        <v>0.11684149184621299</v>
      </c>
      <c r="J439" s="17">
        <v>6.7003989866776401E-2</v>
      </c>
      <c r="K439" s="17">
        <v>3.2468485083694099E-2</v>
      </c>
      <c r="L439" s="17">
        <v>1.11214591444931E-2</v>
      </c>
      <c r="M439" s="17"/>
      <c r="N439" s="17">
        <v>0.140120614869646</v>
      </c>
      <c r="O439" s="17">
        <v>6.7186456573461395E-2</v>
      </c>
      <c r="P439" s="17">
        <v>7.69132247149584E-2</v>
      </c>
      <c r="Q439" s="17">
        <v>4.6159497949579902E-2</v>
      </c>
      <c r="R439" s="17">
        <v>6.8837924157799504E-2</v>
      </c>
      <c r="S439" s="17">
        <v>0.10820009493729101</v>
      </c>
      <c r="T439" s="17">
        <v>3.6292168025336601E-2</v>
      </c>
      <c r="U439" s="17">
        <v>0.120084883960273</v>
      </c>
      <c r="V439" s="17">
        <v>9.6366824772887397E-2</v>
      </c>
      <c r="W439" s="17">
        <v>7.6659476900497903E-2</v>
      </c>
      <c r="X439" s="17">
        <v>5.8708535770647698E-2</v>
      </c>
      <c r="Y439" s="17">
        <v>8.7493502097943696E-2</v>
      </c>
      <c r="Z439" s="17"/>
      <c r="AA439" s="17">
        <v>9.4842625346674606E-2</v>
      </c>
      <c r="AB439" s="17">
        <v>0.10755050726002199</v>
      </c>
      <c r="AC439" s="17">
        <v>6.8289638428253599E-2</v>
      </c>
      <c r="AD439" s="17">
        <v>5.8418475713709297E-2</v>
      </c>
      <c r="AE439" s="17">
        <v>0.16264277651025499</v>
      </c>
      <c r="AF439" s="17"/>
      <c r="AG439" s="17">
        <v>6.5729993018580804E-2</v>
      </c>
      <c r="AH439" s="17">
        <v>0.10081239664545</v>
      </c>
      <c r="AI439" s="17">
        <v>5.5982890250873503E-2</v>
      </c>
      <c r="AJ439" s="17">
        <v>7.3286668903289401E-2</v>
      </c>
      <c r="AK439" s="17">
        <v>0.12176993829074501</v>
      </c>
    </row>
    <row r="440" spans="2:37" x14ac:dyDescent="0.2">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row>
    <row r="441" spans="2:37" x14ac:dyDescent="0.2">
      <c r="B441" s="6" t="s">
        <v>208</v>
      </c>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row>
    <row r="442" spans="2:37" x14ac:dyDescent="0.2">
      <c r="B442" s="21" t="s">
        <v>60</v>
      </c>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row>
    <row r="443" spans="2:37" x14ac:dyDescent="0.2">
      <c r="B443" t="s">
        <v>201</v>
      </c>
      <c r="C443" s="17">
        <v>7.06678387656417E-2</v>
      </c>
      <c r="D443" s="17">
        <v>7.6901299040114501E-2</v>
      </c>
      <c r="E443" s="17">
        <v>6.4582485156038802E-2</v>
      </c>
      <c r="F443" s="17"/>
      <c r="G443" s="17">
        <v>5.1008325447130499E-2</v>
      </c>
      <c r="H443" s="17">
        <v>5.6739324603839902E-2</v>
      </c>
      <c r="I443" s="17">
        <v>4.8426860556083202E-2</v>
      </c>
      <c r="J443" s="17">
        <v>3.9094244790098397E-2</v>
      </c>
      <c r="K443" s="17">
        <v>8.3603439475238003E-2</v>
      </c>
      <c r="L443" s="17">
        <v>0.12988710592478001</v>
      </c>
      <c r="M443" s="17"/>
      <c r="N443" s="17">
        <v>3.7868062063209501E-2</v>
      </c>
      <c r="O443" s="17">
        <v>9.2476076935894505E-2</v>
      </c>
      <c r="P443" s="17">
        <v>3.7847711212582499E-2</v>
      </c>
      <c r="Q443" s="17">
        <v>6.5592763141879395E-2</v>
      </c>
      <c r="R443" s="17">
        <v>7.58235663744002E-2</v>
      </c>
      <c r="S443" s="17">
        <v>8.4603124155244805E-2</v>
      </c>
      <c r="T443" s="17">
        <v>9.6935481930591705E-2</v>
      </c>
      <c r="U443" s="17">
        <v>5.4150822187979203E-2</v>
      </c>
      <c r="V443" s="17">
        <v>5.4245895913132398E-2</v>
      </c>
      <c r="W443" s="17">
        <v>8.4132495036771393E-2</v>
      </c>
      <c r="X443" s="17">
        <v>9.72816683613624E-2</v>
      </c>
      <c r="Y443" s="17">
        <v>0.105875790366182</v>
      </c>
      <c r="Z443" s="17"/>
      <c r="AA443" s="17">
        <v>7.2500049280685597E-2</v>
      </c>
      <c r="AB443" s="17">
        <v>5.6381196178180902E-2</v>
      </c>
      <c r="AC443" s="17">
        <v>7.45926947561798E-2</v>
      </c>
      <c r="AD443" s="17">
        <v>7.4151906673305096E-2</v>
      </c>
      <c r="AE443" s="17">
        <v>6.0490751444023098E-2</v>
      </c>
      <c r="AF443" s="17"/>
      <c r="AG443" s="17">
        <v>7.8818784836169095E-2</v>
      </c>
      <c r="AH443" s="17">
        <v>6.8895889625953194E-2</v>
      </c>
      <c r="AI443" s="17">
        <v>4.7582299329470001E-2</v>
      </c>
      <c r="AJ443" s="17">
        <v>6.4666803310166401E-2</v>
      </c>
      <c r="AK443" s="17">
        <v>0.104842599854295</v>
      </c>
    </row>
    <row r="444" spans="2:37" x14ac:dyDescent="0.2">
      <c r="B444" t="s">
        <v>202</v>
      </c>
      <c r="C444" s="17">
        <v>0.16838370849176401</v>
      </c>
      <c r="D444" s="17">
        <v>0.14834135879528901</v>
      </c>
      <c r="E444" s="17">
        <v>0.187949853088827</v>
      </c>
      <c r="F444" s="17"/>
      <c r="G444" s="17">
        <v>8.3285471177876602E-2</v>
      </c>
      <c r="H444" s="17">
        <v>7.4358370732719795E-2</v>
      </c>
      <c r="I444" s="17">
        <v>0.103670317397795</v>
      </c>
      <c r="J444" s="17">
        <v>0.167154511548398</v>
      </c>
      <c r="K444" s="17">
        <v>0.226168122766921</v>
      </c>
      <c r="L444" s="17">
        <v>0.31554010511477398</v>
      </c>
      <c r="M444" s="17"/>
      <c r="N444" s="17">
        <v>9.8985422709905499E-2</v>
      </c>
      <c r="O444" s="17">
        <v>0.18321211936401899</v>
      </c>
      <c r="P444" s="17">
        <v>0.19691185810190601</v>
      </c>
      <c r="Q444" s="17">
        <v>0.25015485723157899</v>
      </c>
      <c r="R444" s="17">
        <v>0.120952306244981</v>
      </c>
      <c r="S444" s="17">
        <v>0.128798829471689</v>
      </c>
      <c r="T444" s="17">
        <v>0.146325762351625</v>
      </c>
      <c r="U444" s="17">
        <v>0.14227808632543901</v>
      </c>
      <c r="V444" s="17">
        <v>0.12338734856813401</v>
      </c>
      <c r="W444" s="17">
        <v>0.27074964177432798</v>
      </c>
      <c r="X444" s="17">
        <v>0.220846737263592</v>
      </c>
      <c r="Y444" s="17">
        <v>0.20020990305549799</v>
      </c>
      <c r="Z444" s="17"/>
      <c r="AA444" s="17">
        <v>0.16057860097061699</v>
      </c>
      <c r="AB444" s="17">
        <v>0.12695653165156701</v>
      </c>
      <c r="AC444" s="17">
        <v>0.16353118860441401</v>
      </c>
      <c r="AD444" s="17">
        <v>0.16753249059317499</v>
      </c>
      <c r="AE444" s="17">
        <v>0.149295008156581</v>
      </c>
      <c r="AF444" s="17"/>
      <c r="AG444" s="17">
        <v>0.187997752177858</v>
      </c>
      <c r="AH444" s="17">
        <v>0.15269375759617099</v>
      </c>
      <c r="AI444" s="17">
        <v>0.21276521386557301</v>
      </c>
      <c r="AJ444" s="17">
        <v>0.14425780696306301</v>
      </c>
      <c r="AK444" s="17">
        <v>6.7429807092081795E-2</v>
      </c>
    </row>
    <row r="445" spans="2:37" x14ac:dyDescent="0.2">
      <c r="B445" t="s">
        <v>203</v>
      </c>
      <c r="C445" s="17">
        <v>0.256693086528131</v>
      </c>
      <c r="D445" s="17">
        <v>0.25229730006499301</v>
      </c>
      <c r="E445" s="17">
        <v>0.26098442935260802</v>
      </c>
      <c r="F445" s="17"/>
      <c r="G445" s="17">
        <v>0.18710422908404201</v>
      </c>
      <c r="H445" s="17">
        <v>0.156126704719838</v>
      </c>
      <c r="I445" s="17">
        <v>0.18354967713623199</v>
      </c>
      <c r="J445" s="17">
        <v>0.29509487563193898</v>
      </c>
      <c r="K445" s="17">
        <v>0.36194436087048498</v>
      </c>
      <c r="L445" s="17">
        <v>0.34181964276749499</v>
      </c>
      <c r="M445" s="17"/>
      <c r="N445" s="17">
        <v>0.23435807194977401</v>
      </c>
      <c r="O445" s="17">
        <v>0.29037146453453799</v>
      </c>
      <c r="P445" s="17">
        <v>0.223673039511252</v>
      </c>
      <c r="Q445" s="17">
        <v>0.28037051686426701</v>
      </c>
      <c r="R445" s="17">
        <v>0.27851713993253902</v>
      </c>
      <c r="S445" s="17">
        <v>0.182747590671616</v>
      </c>
      <c r="T445" s="17">
        <v>0.28852780161882302</v>
      </c>
      <c r="U445" s="17">
        <v>0.21522534377831201</v>
      </c>
      <c r="V445" s="17">
        <v>0.25938677304293101</v>
      </c>
      <c r="W445" s="17">
        <v>0.25663433125776902</v>
      </c>
      <c r="X445" s="17">
        <v>0.34802787300245502</v>
      </c>
      <c r="Y445" s="17">
        <v>0.21120513251449299</v>
      </c>
      <c r="Z445" s="17"/>
      <c r="AA445" s="17">
        <v>0.25524013517664501</v>
      </c>
      <c r="AB445" s="17">
        <v>0.17671549551877699</v>
      </c>
      <c r="AC445" s="17">
        <v>0.25066568531744499</v>
      </c>
      <c r="AD445" s="17">
        <v>0.29139715368154201</v>
      </c>
      <c r="AE445" s="17">
        <v>0.253172143976164</v>
      </c>
      <c r="AF445" s="17"/>
      <c r="AG445" s="17">
        <v>0.26896615442787603</v>
      </c>
      <c r="AH445" s="17">
        <v>0.207770664530568</v>
      </c>
      <c r="AI445" s="17">
        <v>0.28966501807712702</v>
      </c>
      <c r="AJ445" s="17">
        <v>0.33486122779469202</v>
      </c>
      <c r="AK445" s="17">
        <v>0.24470109314659799</v>
      </c>
    </row>
    <row r="446" spans="2:37" x14ac:dyDescent="0.2">
      <c r="B446" t="s">
        <v>204</v>
      </c>
      <c r="C446" s="17">
        <v>0.34383524156373901</v>
      </c>
      <c r="D446" s="17">
        <v>0.34940798937845802</v>
      </c>
      <c r="E446" s="17">
        <v>0.33839490192308003</v>
      </c>
      <c r="F446" s="17"/>
      <c r="G446" s="17">
        <v>0.39557035169979299</v>
      </c>
      <c r="H446" s="17">
        <v>0.44740948428995803</v>
      </c>
      <c r="I446" s="17">
        <v>0.427388698037245</v>
      </c>
      <c r="J446" s="17">
        <v>0.36817956041518501</v>
      </c>
      <c r="K446" s="17">
        <v>0.26850398620210603</v>
      </c>
      <c r="L446" s="17">
        <v>0.188744752166534</v>
      </c>
      <c r="M446" s="17"/>
      <c r="N446" s="17">
        <v>0.37709131816938202</v>
      </c>
      <c r="O446" s="17">
        <v>0.31885579128651598</v>
      </c>
      <c r="P446" s="17">
        <v>0.39812812012202398</v>
      </c>
      <c r="Q446" s="17">
        <v>0.26327494564284798</v>
      </c>
      <c r="R446" s="17">
        <v>0.38108197977337599</v>
      </c>
      <c r="S446" s="17">
        <v>0.41810612476515902</v>
      </c>
      <c r="T446" s="17">
        <v>0.33992094168523801</v>
      </c>
      <c r="U446" s="17">
        <v>0.38368138794186502</v>
      </c>
      <c r="V446" s="17">
        <v>0.36827431490338303</v>
      </c>
      <c r="W446" s="17">
        <v>0.266748081224707</v>
      </c>
      <c r="X446" s="17">
        <v>0.24524013760640401</v>
      </c>
      <c r="Y446" s="17">
        <v>0.34797408567398003</v>
      </c>
      <c r="Z446" s="17"/>
      <c r="AA446" s="17">
        <v>0.38680226563085701</v>
      </c>
      <c r="AB446" s="17">
        <v>0.38714129499151401</v>
      </c>
      <c r="AC446" s="17">
        <v>0.39511071598988401</v>
      </c>
      <c r="AD446" s="17">
        <v>0.318911184194762</v>
      </c>
      <c r="AE446" s="17">
        <v>0.34550582609534197</v>
      </c>
      <c r="AF446" s="17"/>
      <c r="AG446" s="17">
        <v>0.35592753890010098</v>
      </c>
      <c r="AH446" s="17">
        <v>0.36586439359338901</v>
      </c>
      <c r="AI446" s="17">
        <v>0.33954718369488202</v>
      </c>
      <c r="AJ446" s="17">
        <v>0.31622938618566698</v>
      </c>
      <c r="AK446" s="17">
        <v>0.37810041761117502</v>
      </c>
    </row>
    <row r="447" spans="2:37" x14ac:dyDescent="0.2">
      <c r="B447" t="s">
        <v>205</v>
      </c>
      <c r="C447" s="17">
        <v>0.13652467688901601</v>
      </c>
      <c r="D447" s="17">
        <v>0.152077986071224</v>
      </c>
      <c r="E447" s="17">
        <v>0.12134091345655799</v>
      </c>
      <c r="F447" s="17"/>
      <c r="G447" s="17">
        <v>0.25762424953910501</v>
      </c>
      <c r="H447" s="17">
        <v>0.249936788728161</v>
      </c>
      <c r="I447" s="17">
        <v>0.20113779493721801</v>
      </c>
      <c r="J447" s="17">
        <v>8.4176661150287102E-2</v>
      </c>
      <c r="K447" s="17">
        <v>4.5156794520739903E-2</v>
      </c>
      <c r="L447" s="17">
        <v>1.58625904303707E-2</v>
      </c>
      <c r="M447" s="17"/>
      <c r="N447" s="17">
        <v>0.22000334905214</v>
      </c>
      <c r="O447" s="17">
        <v>0.10269249397120001</v>
      </c>
      <c r="P447" s="17">
        <v>0.107190405133178</v>
      </c>
      <c r="Q447" s="17">
        <v>0.102658152591833</v>
      </c>
      <c r="R447" s="17">
        <v>0.13736122294137501</v>
      </c>
      <c r="S447" s="17">
        <v>0.15432923031017701</v>
      </c>
      <c r="T447" s="17">
        <v>9.40331174832226E-2</v>
      </c>
      <c r="U447" s="17">
        <v>0.17585643242496901</v>
      </c>
      <c r="V447" s="17">
        <v>0.17190280908966299</v>
      </c>
      <c r="W447" s="17">
        <v>0.10098151424533799</v>
      </c>
      <c r="X447" s="17">
        <v>8.8603583766186197E-2</v>
      </c>
      <c r="Y447" s="17">
        <v>0.13473508838984799</v>
      </c>
      <c r="Z447" s="17"/>
      <c r="AA447" s="17">
        <v>0.114055262533954</v>
      </c>
      <c r="AB447" s="17">
        <v>0.22753908106544099</v>
      </c>
      <c r="AC447" s="17">
        <v>9.2128381889794803E-2</v>
      </c>
      <c r="AD447" s="17">
        <v>0.135627431658082</v>
      </c>
      <c r="AE447" s="17">
        <v>0.159803449793572</v>
      </c>
      <c r="AF447" s="17"/>
      <c r="AG447" s="17">
        <v>0.106251099800189</v>
      </c>
      <c r="AH447" s="17">
        <v>0.178621779578095</v>
      </c>
      <c r="AI447" s="17">
        <v>9.9637928988862604E-2</v>
      </c>
      <c r="AJ447" s="17">
        <v>0.12888601523182899</v>
      </c>
      <c r="AK447" s="17">
        <v>0.16845132887047501</v>
      </c>
    </row>
    <row r="448" spans="2:37" x14ac:dyDescent="0.2">
      <c r="B448" t="s">
        <v>206</v>
      </c>
      <c r="C448" s="17">
        <v>2.38954477617054E-2</v>
      </c>
      <c r="D448" s="17">
        <v>2.0974066649924E-2</v>
      </c>
      <c r="E448" s="17">
        <v>2.6747417022889301E-2</v>
      </c>
      <c r="F448" s="17"/>
      <c r="G448" s="17">
        <v>2.5407373052053601E-2</v>
      </c>
      <c r="H448" s="17">
        <v>1.5429326925482999E-2</v>
      </c>
      <c r="I448" s="17">
        <v>3.5826651935426203E-2</v>
      </c>
      <c r="J448" s="17">
        <v>4.6300146464094097E-2</v>
      </c>
      <c r="K448" s="17">
        <v>1.46232961645099E-2</v>
      </c>
      <c r="L448" s="17">
        <v>8.1458035960474805E-3</v>
      </c>
      <c r="M448" s="17"/>
      <c r="N448" s="17">
        <v>3.16937760555892E-2</v>
      </c>
      <c r="O448" s="17">
        <v>1.23920539078333E-2</v>
      </c>
      <c r="P448" s="17">
        <v>3.6248865919057703E-2</v>
      </c>
      <c r="Q448" s="17">
        <v>3.79487645275935E-2</v>
      </c>
      <c r="R448" s="17">
        <v>6.2637847333291202E-3</v>
      </c>
      <c r="S448" s="17">
        <v>3.1415100626114301E-2</v>
      </c>
      <c r="T448" s="17">
        <v>3.4256894930499097E-2</v>
      </c>
      <c r="U448" s="17">
        <v>2.8807927341435401E-2</v>
      </c>
      <c r="V448" s="17">
        <v>2.2802858482755602E-2</v>
      </c>
      <c r="W448" s="17">
        <v>2.07539364610871E-2</v>
      </c>
      <c r="X448" s="17">
        <v>0</v>
      </c>
      <c r="Y448" s="17">
        <v>0</v>
      </c>
      <c r="Z448" s="17"/>
      <c r="AA448" s="17">
        <v>1.0823686407242499E-2</v>
      </c>
      <c r="AB448" s="17">
        <v>2.52664005945193E-2</v>
      </c>
      <c r="AC448" s="17">
        <v>2.3971333442282399E-2</v>
      </c>
      <c r="AD448" s="17">
        <v>1.23798331991342E-2</v>
      </c>
      <c r="AE448" s="17">
        <v>3.17328205343195E-2</v>
      </c>
      <c r="AF448" s="17"/>
      <c r="AG448" s="17">
        <v>2.0386698578080502E-3</v>
      </c>
      <c r="AH448" s="17">
        <v>2.6153515075824401E-2</v>
      </c>
      <c r="AI448" s="17">
        <v>1.0802356044086E-2</v>
      </c>
      <c r="AJ448" s="17">
        <v>1.10987605145824E-2</v>
      </c>
      <c r="AK448" s="17">
        <v>3.6474753425375699E-2</v>
      </c>
    </row>
    <row r="449" spans="2:37" x14ac:dyDescent="0.2">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row>
    <row r="450" spans="2:37" x14ac:dyDescent="0.2">
      <c r="B450" s="6" t="s">
        <v>209</v>
      </c>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row>
    <row r="451" spans="2:37" x14ac:dyDescent="0.2">
      <c r="B451" s="21" t="s">
        <v>60</v>
      </c>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row>
    <row r="452" spans="2:37" x14ac:dyDescent="0.2">
      <c r="B452" t="s">
        <v>201</v>
      </c>
      <c r="C452" s="17">
        <v>0.18230825891712801</v>
      </c>
      <c r="D452" s="17">
        <v>0.17384917585816201</v>
      </c>
      <c r="E452" s="17">
        <v>0.19056635463927901</v>
      </c>
      <c r="F452" s="17"/>
      <c r="G452" s="17">
        <v>0.16533106307676301</v>
      </c>
      <c r="H452" s="17">
        <v>0.115903366286378</v>
      </c>
      <c r="I452" s="17">
        <v>0.100781949365535</v>
      </c>
      <c r="J452" s="17">
        <v>0.196661027672555</v>
      </c>
      <c r="K452" s="17">
        <v>0.213935208248721</v>
      </c>
      <c r="L452" s="17">
        <v>0.28060250454323798</v>
      </c>
      <c r="M452" s="17"/>
      <c r="N452" s="17">
        <v>0.170079008040597</v>
      </c>
      <c r="O452" s="17">
        <v>0.23552559089788599</v>
      </c>
      <c r="P452" s="17">
        <v>0.164924264969838</v>
      </c>
      <c r="Q452" s="17">
        <v>0.168107132435103</v>
      </c>
      <c r="R452" s="17">
        <v>0.18485455765417899</v>
      </c>
      <c r="S452" s="17">
        <v>0.14631031908526199</v>
      </c>
      <c r="T452" s="17">
        <v>0.214159104703948</v>
      </c>
      <c r="U452" s="17">
        <v>0.15650171883996</v>
      </c>
      <c r="V452" s="17">
        <v>0.159919131408508</v>
      </c>
      <c r="W452" s="17">
        <v>0.19832551392541101</v>
      </c>
      <c r="X452" s="17">
        <v>0.16954647751444299</v>
      </c>
      <c r="Y452" s="17">
        <v>0.20404289652212901</v>
      </c>
      <c r="Z452" s="17"/>
      <c r="AA452" s="17">
        <v>0.17887739271929501</v>
      </c>
      <c r="AB452" s="17">
        <v>0.132370101355477</v>
      </c>
      <c r="AC452" s="17">
        <v>0.13647628591717001</v>
      </c>
      <c r="AD452" s="17">
        <v>0.18573742864526999</v>
      </c>
      <c r="AE452" s="17">
        <v>0.28245056354922898</v>
      </c>
      <c r="AF452" s="17"/>
      <c r="AG452" s="17">
        <v>0.22320144064184599</v>
      </c>
      <c r="AH452" s="17">
        <v>0.153701463837945</v>
      </c>
      <c r="AI452" s="17">
        <v>0.16988818504540601</v>
      </c>
      <c r="AJ452" s="17">
        <v>0.14808371286788399</v>
      </c>
      <c r="AK452" s="17">
        <v>0.26893203181589598</v>
      </c>
    </row>
    <row r="453" spans="2:37" x14ac:dyDescent="0.2">
      <c r="B453" t="s">
        <v>202</v>
      </c>
      <c r="C453" s="17">
        <v>0.28261490601105399</v>
      </c>
      <c r="D453" s="17">
        <v>0.26699179184487198</v>
      </c>
      <c r="E453" s="17">
        <v>0.29786681586500402</v>
      </c>
      <c r="F453" s="17"/>
      <c r="G453" s="17">
        <v>0.23525011879358501</v>
      </c>
      <c r="H453" s="17">
        <v>0.22937143950140301</v>
      </c>
      <c r="I453" s="17">
        <v>0.26544574593727799</v>
      </c>
      <c r="J453" s="17">
        <v>0.29149971127240099</v>
      </c>
      <c r="K453" s="17">
        <v>0.34593463840143102</v>
      </c>
      <c r="L453" s="17">
        <v>0.321346915115299</v>
      </c>
      <c r="M453" s="17"/>
      <c r="N453" s="17">
        <v>0.24126627968209199</v>
      </c>
      <c r="O453" s="17">
        <v>0.31274566435600598</v>
      </c>
      <c r="P453" s="17">
        <v>0.38133639092331501</v>
      </c>
      <c r="Q453" s="17">
        <v>0.34148118731662902</v>
      </c>
      <c r="R453" s="17">
        <v>0.27259469670777797</v>
      </c>
      <c r="S453" s="17">
        <v>0.24344220475661399</v>
      </c>
      <c r="T453" s="17">
        <v>0.29342915695323302</v>
      </c>
      <c r="U453" s="17">
        <v>0.188876074624448</v>
      </c>
      <c r="V453" s="17">
        <v>0.22584039172588</v>
      </c>
      <c r="W453" s="17">
        <v>0.29304641875392101</v>
      </c>
      <c r="X453" s="17">
        <v>0.32260690187470198</v>
      </c>
      <c r="Y453" s="17">
        <v>0.253413217974859</v>
      </c>
      <c r="Z453" s="17"/>
      <c r="AA453" s="17">
        <v>0.23750315857829199</v>
      </c>
      <c r="AB453" s="17">
        <v>0.24297521825337901</v>
      </c>
      <c r="AC453" s="17">
        <v>0.33634876646839901</v>
      </c>
      <c r="AD453" s="17">
        <v>0.30200478620419902</v>
      </c>
      <c r="AE453" s="17">
        <v>0.308208630503081</v>
      </c>
      <c r="AF453" s="17"/>
      <c r="AG453" s="17">
        <v>0.26640444745455999</v>
      </c>
      <c r="AH453" s="17">
        <v>0.27065724801636099</v>
      </c>
      <c r="AI453" s="17">
        <v>0.323785271977239</v>
      </c>
      <c r="AJ453" s="17">
        <v>0.29414397143647703</v>
      </c>
      <c r="AK453" s="17">
        <v>0.267426100335871</v>
      </c>
    </row>
    <row r="454" spans="2:37" x14ac:dyDescent="0.2">
      <c r="B454" t="s">
        <v>203</v>
      </c>
      <c r="C454" s="17">
        <v>0.28291540107318103</v>
      </c>
      <c r="D454" s="17">
        <v>0.29250062261870902</v>
      </c>
      <c r="E454" s="17">
        <v>0.273557923851454</v>
      </c>
      <c r="F454" s="17"/>
      <c r="G454" s="17">
        <v>0.30216352415678099</v>
      </c>
      <c r="H454" s="17">
        <v>0.223760178550553</v>
      </c>
      <c r="I454" s="17">
        <v>0.28304854181363898</v>
      </c>
      <c r="J454" s="17">
        <v>0.28627716360413102</v>
      </c>
      <c r="K454" s="17">
        <v>0.30255882180607402</v>
      </c>
      <c r="L454" s="17">
        <v>0.30213676457462901</v>
      </c>
      <c r="M454" s="17"/>
      <c r="N454" s="17">
        <v>0.27884914904260999</v>
      </c>
      <c r="O454" s="17">
        <v>0.28234785721088301</v>
      </c>
      <c r="P454" s="17">
        <v>0.24646036689935799</v>
      </c>
      <c r="Q454" s="17">
        <v>0.27701218712859299</v>
      </c>
      <c r="R454" s="17">
        <v>0.28244755446894099</v>
      </c>
      <c r="S454" s="17">
        <v>0.26927288334084398</v>
      </c>
      <c r="T454" s="17">
        <v>0.291680245354481</v>
      </c>
      <c r="U454" s="17">
        <v>0.32585388543134303</v>
      </c>
      <c r="V454" s="17">
        <v>0.287063820760531</v>
      </c>
      <c r="W454" s="17">
        <v>0.29471923525849503</v>
      </c>
      <c r="X454" s="17">
        <v>0.28773281394954298</v>
      </c>
      <c r="Y454" s="17">
        <v>0.32187024384818502</v>
      </c>
      <c r="Z454" s="17"/>
      <c r="AA454" s="17">
        <v>0.31869955780507098</v>
      </c>
      <c r="AB454" s="17">
        <v>0.25754779424760699</v>
      </c>
      <c r="AC454" s="17">
        <v>0.29188099370662801</v>
      </c>
      <c r="AD454" s="17">
        <v>0.272166494218746</v>
      </c>
      <c r="AE454" s="17">
        <v>0.21609095664001601</v>
      </c>
      <c r="AF454" s="17"/>
      <c r="AG454" s="17">
        <v>0.27876408142175502</v>
      </c>
      <c r="AH454" s="17">
        <v>0.27151985076797402</v>
      </c>
      <c r="AI454" s="17">
        <v>0.300957108404458</v>
      </c>
      <c r="AJ454" s="17">
        <v>0.29870487272186802</v>
      </c>
      <c r="AK454" s="17">
        <v>0.203184094382689</v>
      </c>
    </row>
    <row r="455" spans="2:37" x14ac:dyDescent="0.2">
      <c r="B455" t="s">
        <v>204</v>
      </c>
      <c r="C455" s="17">
        <v>0.14520203764765699</v>
      </c>
      <c r="D455" s="17">
        <v>0.15603049412397799</v>
      </c>
      <c r="E455" s="17">
        <v>0.134630864687037</v>
      </c>
      <c r="F455" s="17"/>
      <c r="G455" s="17">
        <v>0.14942877020737499</v>
      </c>
      <c r="H455" s="17">
        <v>0.23361515738880401</v>
      </c>
      <c r="I455" s="17">
        <v>0.217367126055347</v>
      </c>
      <c r="J455" s="17">
        <v>0.13951254348255501</v>
      </c>
      <c r="K455" s="17">
        <v>8.8071325545325804E-2</v>
      </c>
      <c r="L455" s="17">
        <v>5.5158711378524801E-2</v>
      </c>
      <c r="M455" s="17"/>
      <c r="N455" s="17">
        <v>0.160954401912174</v>
      </c>
      <c r="O455" s="17">
        <v>9.9381317158739796E-2</v>
      </c>
      <c r="P455" s="17">
        <v>0.10842391681750101</v>
      </c>
      <c r="Q455" s="17">
        <v>0.10663257346995</v>
      </c>
      <c r="R455" s="17">
        <v>0.17661147567832899</v>
      </c>
      <c r="S455" s="17">
        <v>0.179769296946756</v>
      </c>
      <c r="T455" s="17">
        <v>0.12696451135488401</v>
      </c>
      <c r="U455" s="17">
        <v>0.18216117721841801</v>
      </c>
      <c r="V455" s="17">
        <v>0.19235446228058301</v>
      </c>
      <c r="W455" s="17">
        <v>0.15144262188706001</v>
      </c>
      <c r="X455" s="17">
        <v>0.15012949117335</v>
      </c>
      <c r="Y455" s="17">
        <v>0.10614863528453899</v>
      </c>
      <c r="Z455" s="17"/>
      <c r="AA455" s="17">
        <v>0.14872006800048901</v>
      </c>
      <c r="AB455" s="17">
        <v>0.23128747099823099</v>
      </c>
      <c r="AC455" s="17">
        <v>0.13143984534133701</v>
      </c>
      <c r="AD455" s="17">
        <v>0.143741288060205</v>
      </c>
      <c r="AE455" s="17">
        <v>0.120092551020356</v>
      </c>
      <c r="AF455" s="17"/>
      <c r="AG455" s="17">
        <v>0.135629215234147</v>
      </c>
      <c r="AH455" s="17">
        <v>0.182214796959493</v>
      </c>
      <c r="AI455" s="17">
        <v>0.114570989009198</v>
      </c>
      <c r="AJ455" s="17">
        <v>0.15601237923955499</v>
      </c>
      <c r="AK455" s="17">
        <v>0.17167987213538299</v>
      </c>
    </row>
    <row r="456" spans="2:37" x14ac:dyDescent="0.2">
      <c r="B456" t="s">
        <v>205</v>
      </c>
      <c r="C456" s="17">
        <v>7.0065376170973095E-2</v>
      </c>
      <c r="D456" s="17">
        <v>7.7069613637904696E-2</v>
      </c>
      <c r="E456" s="17">
        <v>6.32275589915713E-2</v>
      </c>
      <c r="F456" s="17"/>
      <c r="G456" s="17">
        <v>0.115396150110288</v>
      </c>
      <c r="H456" s="17">
        <v>0.16776249168457499</v>
      </c>
      <c r="I456" s="17">
        <v>9.1142095280472998E-2</v>
      </c>
      <c r="J456" s="17">
        <v>2.8504701172123299E-2</v>
      </c>
      <c r="K456" s="17">
        <v>2.33546358312487E-2</v>
      </c>
      <c r="L456" s="17">
        <v>8.8325059693168707E-3</v>
      </c>
      <c r="M456" s="17"/>
      <c r="N456" s="17">
        <v>0.110113583797179</v>
      </c>
      <c r="O456" s="17">
        <v>3.2231106928489399E-2</v>
      </c>
      <c r="P456" s="17">
        <v>5.0398795027057103E-2</v>
      </c>
      <c r="Q456" s="17">
        <v>5.13721940799622E-2</v>
      </c>
      <c r="R456" s="17">
        <v>4.7300573800049601E-2</v>
      </c>
      <c r="S456" s="17">
        <v>0.11591489488097401</v>
      </c>
      <c r="T456" s="17">
        <v>4.5583726882052103E-2</v>
      </c>
      <c r="U456" s="17">
        <v>0.11773718957459101</v>
      </c>
      <c r="V456" s="17">
        <v>9.3664704577555602E-2</v>
      </c>
      <c r="W456" s="17">
        <v>4.22596891175663E-2</v>
      </c>
      <c r="X456" s="17">
        <v>5.5361416609757602E-2</v>
      </c>
      <c r="Y456" s="17">
        <v>9.4298462100591507E-2</v>
      </c>
      <c r="Z456" s="17"/>
      <c r="AA456" s="17">
        <v>9.30275839045384E-2</v>
      </c>
      <c r="AB456" s="17">
        <v>0.110846386758361</v>
      </c>
      <c r="AC456" s="17">
        <v>5.54312782563402E-2</v>
      </c>
      <c r="AD456" s="17">
        <v>6.1231502597076701E-2</v>
      </c>
      <c r="AE456" s="17">
        <v>4.04326670219698E-2</v>
      </c>
      <c r="AF456" s="17"/>
      <c r="AG456" s="17">
        <v>7.0050615779695805E-2</v>
      </c>
      <c r="AH456" s="17">
        <v>9.0932838607465899E-2</v>
      </c>
      <c r="AI456" s="17">
        <v>5.5428784549849598E-2</v>
      </c>
      <c r="AJ456" s="17">
        <v>7.7605472523163896E-2</v>
      </c>
      <c r="AK456" s="17">
        <v>5.58547600443981E-2</v>
      </c>
    </row>
    <row r="457" spans="2:37" x14ac:dyDescent="0.2">
      <c r="B457" t="s">
        <v>206</v>
      </c>
      <c r="C457" s="17">
        <v>3.6894020180004997E-2</v>
      </c>
      <c r="D457" s="17">
        <v>3.3558301916377202E-2</v>
      </c>
      <c r="E457" s="17">
        <v>4.0150481965655301E-2</v>
      </c>
      <c r="F457" s="17"/>
      <c r="G457" s="17">
        <v>3.2430373655207602E-2</v>
      </c>
      <c r="H457" s="17">
        <v>2.9587366588286299E-2</v>
      </c>
      <c r="I457" s="17">
        <v>4.2214541547726497E-2</v>
      </c>
      <c r="J457" s="17">
        <v>5.75448527962358E-2</v>
      </c>
      <c r="K457" s="17">
        <v>2.6145370167199401E-2</v>
      </c>
      <c r="L457" s="17">
        <v>3.1922598418994801E-2</v>
      </c>
      <c r="M457" s="17"/>
      <c r="N457" s="17">
        <v>3.8737577525348003E-2</v>
      </c>
      <c r="O457" s="17">
        <v>3.7768463447995698E-2</v>
      </c>
      <c r="P457" s="17">
        <v>4.8456265362931801E-2</v>
      </c>
      <c r="Q457" s="17">
        <v>5.5394725569762999E-2</v>
      </c>
      <c r="R457" s="17">
        <v>3.6191141690724099E-2</v>
      </c>
      <c r="S457" s="17">
        <v>4.52904009895502E-2</v>
      </c>
      <c r="T457" s="17">
        <v>2.8183254751402501E-2</v>
      </c>
      <c r="U457" s="17">
        <v>2.8869954311240099E-2</v>
      </c>
      <c r="V457" s="17">
        <v>4.1157489246941799E-2</v>
      </c>
      <c r="W457" s="17">
        <v>2.0206521057546799E-2</v>
      </c>
      <c r="X457" s="17">
        <v>1.4622898878205099E-2</v>
      </c>
      <c r="Y457" s="17">
        <v>2.0226544269696799E-2</v>
      </c>
      <c r="Z457" s="17"/>
      <c r="AA457" s="17">
        <v>2.31722389923152E-2</v>
      </c>
      <c r="AB457" s="17">
        <v>2.4973028386943399E-2</v>
      </c>
      <c r="AC457" s="17">
        <v>4.8422830310125897E-2</v>
      </c>
      <c r="AD457" s="17">
        <v>3.5118500274504499E-2</v>
      </c>
      <c r="AE457" s="17">
        <v>3.2724631265349802E-2</v>
      </c>
      <c r="AF457" s="17"/>
      <c r="AG457" s="17">
        <v>2.59501994679966E-2</v>
      </c>
      <c r="AH457" s="17">
        <v>3.0973801810762699E-2</v>
      </c>
      <c r="AI457" s="17">
        <v>3.5369661013849897E-2</v>
      </c>
      <c r="AJ457" s="17">
        <v>2.5449591211051399E-2</v>
      </c>
      <c r="AK457" s="17">
        <v>3.2923141285763E-2</v>
      </c>
    </row>
    <row r="458" spans="2:37" x14ac:dyDescent="0.2">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row>
    <row r="459" spans="2:37" x14ac:dyDescent="0.2">
      <c r="B459" s="6" t="s">
        <v>210</v>
      </c>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row>
    <row r="460" spans="2:37" x14ac:dyDescent="0.2">
      <c r="B460" s="21" t="s">
        <v>60</v>
      </c>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row>
    <row r="461" spans="2:37" x14ac:dyDescent="0.2">
      <c r="B461" t="s">
        <v>201</v>
      </c>
      <c r="C461" s="17">
        <v>0.16972780862363401</v>
      </c>
      <c r="D461" s="17">
        <v>0.134586098858169</v>
      </c>
      <c r="E461" s="17">
        <v>0.204034553345288</v>
      </c>
      <c r="F461" s="17"/>
      <c r="G461" s="17">
        <v>9.1157530607709494E-2</v>
      </c>
      <c r="H461" s="17">
        <v>0.104757610172224</v>
      </c>
      <c r="I461" s="17">
        <v>8.6042481419484701E-2</v>
      </c>
      <c r="J461" s="17">
        <v>0.109928524960185</v>
      </c>
      <c r="K461" s="17">
        <v>0.22461945655604601</v>
      </c>
      <c r="L461" s="17">
        <v>0.35379745898979398</v>
      </c>
      <c r="M461" s="17"/>
      <c r="N461" s="17">
        <v>8.5654521616019302E-2</v>
      </c>
      <c r="O461" s="17">
        <v>0.174664536832841</v>
      </c>
      <c r="P461" s="17">
        <v>0.17948745052228601</v>
      </c>
      <c r="Q461" s="17">
        <v>0.21702419507982099</v>
      </c>
      <c r="R461" s="17">
        <v>0.165261335394815</v>
      </c>
      <c r="S461" s="17">
        <v>0.167084238937102</v>
      </c>
      <c r="T461" s="17">
        <v>0.23426755448515499</v>
      </c>
      <c r="U461" s="17">
        <v>0.15508985731184399</v>
      </c>
      <c r="V461" s="17">
        <v>0.12564381723363399</v>
      </c>
      <c r="W461" s="17">
        <v>0.26184278074304501</v>
      </c>
      <c r="X461" s="17">
        <v>0.14679933039613099</v>
      </c>
      <c r="Y461" s="17">
        <v>0.162663976896227</v>
      </c>
      <c r="Z461" s="17"/>
      <c r="AA461" s="17">
        <v>0.19634748015561301</v>
      </c>
      <c r="AB461" s="17">
        <v>0.105125205813248</v>
      </c>
      <c r="AC461" s="17">
        <v>0.22124086137822699</v>
      </c>
      <c r="AD461" s="17">
        <v>0.19188603290863901</v>
      </c>
      <c r="AE461" s="17">
        <v>0.12494863187626599</v>
      </c>
      <c r="AF461" s="17"/>
      <c r="AG461" s="17">
        <v>0.19847378482318301</v>
      </c>
      <c r="AH461" s="17">
        <v>0.12618670080706701</v>
      </c>
      <c r="AI461" s="17">
        <v>0.249101075454041</v>
      </c>
      <c r="AJ461" s="17">
        <v>0.18759749373864501</v>
      </c>
      <c r="AK461" s="17">
        <v>0.16615978166701101</v>
      </c>
    </row>
    <row r="462" spans="2:37" x14ac:dyDescent="0.2">
      <c r="B462" t="s">
        <v>202</v>
      </c>
      <c r="C462" s="17">
        <v>0.25267705811524799</v>
      </c>
      <c r="D462" s="17">
        <v>0.22808304474362501</v>
      </c>
      <c r="E462" s="17">
        <v>0.27668671911502202</v>
      </c>
      <c r="F462" s="17"/>
      <c r="G462" s="17">
        <v>0.19523760938736701</v>
      </c>
      <c r="H462" s="17">
        <v>0.168796328440417</v>
      </c>
      <c r="I462" s="17">
        <v>0.21554999126258401</v>
      </c>
      <c r="J462" s="17">
        <v>0.28083615672442802</v>
      </c>
      <c r="K462" s="17">
        <v>0.267656416619515</v>
      </c>
      <c r="L462" s="17">
        <v>0.35584699804956899</v>
      </c>
      <c r="M462" s="17"/>
      <c r="N462" s="17">
        <v>0.22484590575868099</v>
      </c>
      <c r="O462" s="17">
        <v>0.34017168503616602</v>
      </c>
      <c r="P462" s="17">
        <v>0.26158122597540701</v>
      </c>
      <c r="Q462" s="17">
        <v>0.24819166858379299</v>
      </c>
      <c r="R462" s="17">
        <v>0.23379768850749999</v>
      </c>
      <c r="S462" s="17">
        <v>0.19404465523077499</v>
      </c>
      <c r="T462" s="17">
        <v>0.20828579227654201</v>
      </c>
      <c r="U462" s="17">
        <v>0.23244935662208599</v>
      </c>
      <c r="V462" s="17">
        <v>0.26250738670173401</v>
      </c>
      <c r="W462" s="17">
        <v>0.27600893291852402</v>
      </c>
      <c r="X462" s="17">
        <v>0.272875968677317</v>
      </c>
      <c r="Y462" s="17">
        <v>0.21726768947691899</v>
      </c>
      <c r="Z462" s="17"/>
      <c r="AA462" s="17">
        <v>0.28057875359387402</v>
      </c>
      <c r="AB462" s="17">
        <v>0.18664567793478501</v>
      </c>
      <c r="AC462" s="17">
        <v>0.249466511939757</v>
      </c>
      <c r="AD462" s="17">
        <v>0.23318577330902601</v>
      </c>
      <c r="AE462" s="17">
        <v>0.26669679222256898</v>
      </c>
      <c r="AF462" s="17"/>
      <c r="AG462" s="17">
        <v>0.300386917167142</v>
      </c>
      <c r="AH462" s="17">
        <v>0.22518091422342301</v>
      </c>
      <c r="AI462" s="17">
        <v>0.213345023981656</v>
      </c>
      <c r="AJ462" s="17">
        <v>0.20696833958053901</v>
      </c>
      <c r="AK462" s="17">
        <v>0.22645680205506999</v>
      </c>
    </row>
    <row r="463" spans="2:37" x14ac:dyDescent="0.2">
      <c r="B463" t="s">
        <v>203</v>
      </c>
      <c r="C463" s="17">
        <v>0.23902379748490901</v>
      </c>
      <c r="D463" s="17">
        <v>0.24148368022385</v>
      </c>
      <c r="E463" s="17">
        <v>0.23662236142123499</v>
      </c>
      <c r="F463" s="17"/>
      <c r="G463" s="17">
        <v>0.23235645450388101</v>
      </c>
      <c r="H463" s="17">
        <v>0.19125089267481901</v>
      </c>
      <c r="I463" s="17">
        <v>0.232902211024688</v>
      </c>
      <c r="J463" s="17">
        <v>0.28087240062181501</v>
      </c>
      <c r="K463" s="17">
        <v>0.317303489644708</v>
      </c>
      <c r="L463" s="17">
        <v>0.20074371768686</v>
      </c>
      <c r="M463" s="17"/>
      <c r="N463" s="17">
        <v>0.221505373114149</v>
      </c>
      <c r="O463" s="17">
        <v>0.28970254344444601</v>
      </c>
      <c r="P463" s="17">
        <v>0.22985897194250199</v>
      </c>
      <c r="Q463" s="17">
        <v>0.267326388302842</v>
      </c>
      <c r="R463" s="17">
        <v>0.23153251524815199</v>
      </c>
      <c r="S463" s="17">
        <v>0.249474941285734</v>
      </c>
      <c r="T463" s="17">
        <v>0.23191444904762201</v>
      </c>
      <c r="U463" s="17">
        <v>0.20050794766136901</v>
      </c>
      <c r="V463" s="17">
        <v>0.18786176753646999</v>
      </c>
      <c r="W463" s="17">
        <v>0.21011882585164801</v>
      </c>
      <c r="X463" s="17">
        <v>0.283729525543782</v>
      </c>
      <c r="Y463" s="17">
        <v>0.29778811252793702</v>
      </c>
      <c r="Z463" s="17"/>
      <c r="AA463" s="17">
        <v>0.21704244315110499</v>
      </c>
      <c r="AB463" s="17">
        <v>0.217064012294577</v>
      </c>
      <c r="AC463" s="17">
        <v>0.20277170074277001</v>
      </c>
      <c r="AD463" s="17">
        <v>0.26585799278037903</v>
      </c>
      <c r="AE463" s="17">
        <v>0.23006336359472199</v>
      </c>
      <c r="AF463" s="17"/>
      <c r="AG463" s="17">
        <v>0.23485203621075401</v>
      </c>
      <c r="AH463" s="17">
        <v>0.22783986666273501</v>
      </c>
      <c r="AI463" s="17">
        <v>0.226053919686143</v>
      </c>
      <c r="AJ463" s="17">
        <v>0.258140929185943</v>
      </c>
      <c r="AK463" s="17">
        <v>0.19308620271551</v>
      </c>
    </row>
    <row r="464" spans="2:37" x14ac:dyDescent="0.2">
      <c r="B464" t="s">
        <v>204</v>
      </c>
      <c r="C464" s="17">
        <v>0.23639638036708699</v>
      </c>
      <c r="D464" s="17">
        <v>0.28082248175059199</v>
      </c>
      <c r="E464" s="17">
        <v>0.19302584064907</v>
      </c>
      <c r="F464" s="17"/>
      <c r="G464" s="17">
        <v>0.318715423809176</v>
      </c>
      <c r="H464" s="17">
        <v>0.37199634397591103</v>
      </c>
      <c r="I464" s="17">
        <v>0.306512138339603</v>
      </c>
      <c r="J464" s="17">
        <v>0.23893905694866599</v>
      </c>
      <c r="K464" s="17">
        <v>0.14985668104059899</v>
      </c>
      <c r="L464" s="17">
        <v>7.1212693148294703E-2</v>
      </c>
      <c r="M464" s="17"/>
      <c r="N464" s="17">
        <v>0.31311408467153201</v>
      </c>
      <c r="O464" s="17">
        <v>0.14235530643340499</v>
      </c>
      <c r="P464" s="17">
        <v>0.218291718193447</v>
      </c>
      <c r="Q464" s="17">
        <v>0.209963849281188</v>
      </c>
      <c r="R464" s="17">
        <v>0.25688490654230101</v>
      </c>
      <c r="S464" s="17">
        <v>0.287295287411795</v>
      </c>
      <c r="T464" s="17">
        <v>0.22979152343804399</v>
      </c>
      <c r="U464" s="17">
        <v>0.240156733034016</v>
      </c>
      <c r="V464" s="17">
        <v>0.27872305385934898</v>
      </c>
      <c r="W464" s="17">
        <v>0.18617946052748799</v>
      </c>
      <c r="X464" s="17">
        <v>0.222520494709219</v>
      </c>
      <c r="Y464" s="17">
        <v>0.244385032533322</v>
      </c>
      <c r="Z464" s="17"/>
      <c r="AA464" s="17">
        <v>0.216594500623317</v>
      </c>
      <c r="AB464" s="17">
        <v>0.32234956137951798</v>
      </c>
      <c r="AC464" s="17">
        <v>0.23896105907152801</v>
      </c>
      <c r="AD464" s="17">
        <v>0.24316849859338499</v>
      </c>
      <c r="AE464" s="17">
        <v>0.25958456924871898</v>
      </c>
      <c r="AF464" s="17"/>
      <c r="AG464" s="17">
        <v>0.19984879688756399</v>
      </c>
      <c r="AH464" s="17">
        <v>0.28201285484662603</v>
      </c>
      <c r="AI464" s="17">
        <v>0.24588324761886499</v>
      </c>
      <c r="AJ464" s="17">
        <v>0.26398269163070098</v>
      </c>
      <c r="AK464" s="17">
        <v>0.32006091796020297</v>
      </c>
    </row>
    <row r="465" spans="2:37" x14ac:dyDescent="0.2">
      <c r="B465" t="s">
        <v>205</v>
      </c>
      <c r="C465" s="17">
        <v>8.2322815223217605E-2</v>
      </c>
      <c r="D465" s="17">
        <v>9.59025519319021E-2</v>
      </c>
      <c r="E465" s="17">
        <v>6.9065732293521295E-2</v>
      </c>
      <c r="F465" s="17"/>
      <c r="G465" s="17">
        <v>0.122841889934272</v>
      </c>
      <c r="H465" s="17">
        <v>0.16100842195214099</v>
      </c>
      <c r="I465" s="17">
        <v>0.129146565065444</v>
      </c>
      <c r="J465" s="17">
        <v>5.3807058103768401E-2</v>
      </c>
      <c r="K465" s="17">
        <v>3.0226530379186E-2</v>
      </c>
      <c r="L465" s="17">
        <v>1.1843234969860001E-2</v>
      </c>
      <c r="M465" s="17"/>
      <c r="N465" s="17">
        <v>0.12428282960395599</v>
      </c>
      <c r="O465" s="17">
        <v>3.59037880790712E-2</v>
      </c>
      <c r="P465" s="17">
        <v>6.9888130222356307E-2</v>
      </c>
      <c r="Q465" s="17">
        <v>3.4729569914293899E-2</v>
      </c>
      <c r="R465" s="17">
        <v>0.112523554307232</v>
      </c>
      <c r="S465" s="17">
        <v>8.1804899578641899E-2</v>
      </c>
      <c r="T465" s="17">
        <v>7.1335579622062106E-2</v>
      </c>
      <c r="U465" s="17">
        <v>0.14260537966124201</v>
      </c>
      <c r="V465" s="17">
        <v>0.135075743418308</v>
      </c>
      <c r="W465" s="17">
        <v>5.27840723559415E-2</v>
      </c>
      <c r="X465" s="17">
        <v>5.8629002547160802E-2</v>
      </c>
      <c r="Y465" s="17">
        <v>7.7895188565596102E-2</v>
      </c>
      <c r="Z465" s="17"/>
      <c r="AA465" s="17">
        <v>8.53506468451775E-2</v>
      </c>
      <c r="AB465" s="17">
        <v>0.15103688892745001</v>
      </c>
      <c r="AC465" s="17">
        <v>5.6278038168692299E-2</v>
      </c>
      <c r="AD465" s="17">
        <v>5.17561434832731E-2</v>
      </c>
      <c r="AE465" s="17">
        <v>9.3805334836472798E-2</v>
      </c>
      <c r="AF465" s="17"/>
      <c r="AG465" s="17">
        <v>6.6438464911357104E-2</v>
      </c>
      <c r="AH465" s="17">
        <v>0.11742802588602599</v>
      </c>
      <c r="AI465" s="17">
        <v>5.3279704353998897E-2</v>
      </c>
      <c r="AJ465" s="17">
        <v>6.7220940499865198E-2</v>
      </c>
      <c r="AK465" s="17">
        <v>6.9942240562776106E-2</v>
      </c>
    </row>
    <row r="466" spans="2:37" x14ac:dyDescent="0.2">
      <c r="B466" t="s">
        <v>206</v>
      </c>
      <c r="C466" s="17">
        <v>1.9852140185902301E-2</v>
      </c>
      <c r="D466" s="17">
        <v>1.9122142491864901E-2</v>
      </c>
      <c r="E466" s="17">
        <v>2.0564793175864599E-2</v>
      </c>
      <c r="F466" s="17"/>
      <c r="G466" s="17">
        <v>3.9691091757593798E-2</v>
      </c>
      <c r="H466" s="17">
        <v>2.1904027844877601E-3</v>
      </c>
      <c r="I466" s="17">
        <v>2.9846612888196102E-2</v>
      </c>
      <c r="J466" s="17">
        <v>3.5616802641138798E-2</v>
      </c>
      <c r="K466" s="17">
        <v>1.0337425759944599E-2</v>
      </c>
      <c r="L466" s="17">
        <v>6.55589715562469E-3</v>
      </c>
      <c r="M466" s="17"/>
      <c r="N466" s="17">
        <v>3.0597285235662498E-2</v>
      </c>
      <c r="O466" s="17">
        <v>1.72021401740713E-2</v>
      </c>
      <c r="P466" s="17">
        <v>4.0892503144003001E-2</v>
      </c>
      <c r="Q466" s="17">
        <v>2.2764328838061801E-2</v>
      </c>
      <c r="R466" s="17">
        <v>0</v>
      </c>
      <c r="S466" s="17">
        <v>2.0295977555953301E-2</v>
      </c>
      <c r="T466" s="17">
        <v>2.4405101130574199E-2</v>
      </c>
      <c r="U466" s="17">
        <v>2.9190725709442599E-2</v>
      </c>
      <c r="V466" s="17">
        <v>1.0188231250504901E-2</v>
      </c>
      <c r="W466" s="17">
        <v>1.3065927603353801E-2</v>
      </c>
      <c r="X466" s="17">
        <v>1.54456781263895E-2</v>
      </c>
      <c r="Y466" s="17">
        <v>0</v>
      </c>
      <c r="Z466" s="17"/>
      <c r="AA466" s="17">
        <v>4.0861756309136001E-3</v>
      </c>
      <c r="AB466" s="17">
        <v>1.7778653650420601E-2</v>
      </c>
      <c r="AC466" s="17">
        <v>3.1281828699026099E-2</v>
      </c>
      <c r="AD466" s="17">
        <v>1.41455589252982E-2</v>
      </c>
      <c r="AE466" s="17">
        <v>2.4901308221252201E-2</v>
      </c>
      <c r="AF466" s="17"/>
      <c r="AG466" s="17">
        <v>0</v>
      </c>
      <c r="AH466" s="17">
        <v>2.1351637574124002E-2</v>
      </c>
      <c r="AI466" s="17">
        <v>1.2337028905297399E-2</v>
      </c>
      <c r="AJ466" s="17">
        <v>1.60896053643051E-2</v>
      </c>
      <c r="AK466" s="17">
        <v>2.4294055039429701E-2</v>
      </c>
    </row>
    <row r="467" spans="2:37" x14ac:dyDescent="0.2">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row>
    <row r="468" spans="2:37" x14ac:dyDescent="0.2">
      <c r="B468" s="6" t="s">
        <v>211</v>
      </c>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row>
    <row r="469" spans="2:37" x14ac:dyDescent="0.2">
      <c r="B469" s="21" t="s">
        <v>60</v>
      </c>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row>
    <row r="470" spans="2:37" x14ac:dyDescent="0.2">
      <c r="B470" t="s">
        <v>201</v>
      </c>
      <c r="C470" s="17">
        <v>0.14742367656406299</v>
      </c>
      <c r="D470" s="17">
        <v>0.16115901461934301</v>
      </c>
      <c r="E470" s="17">
        <v>0.13401468936700001</v>
      </c>
      <c r="F470" s="17"/>
      <c r="G470" s="17">
        <v>0.137125201497488</v>
      </c>
      <c r="H470" s="17">
        <v>0.128110002792096</v>
      </c>
      <c r="I470" s="17">
        <v>0.131902860700013</v>
      </c>
      <c r="J470" s="17">
        <v>0.16714389892908901</v>
      </c>
      <c r="K470" s="17">
        <v>0.15863926849934501</v>
      </c>
      <c r="L470" s="17">
        <v>0.15896812965368101</v>
      </c>
      <c r="M470" s="17"/>
      <c r="N470" s="17">
        <v>0.118088807796613</v>
      </c>
      <c r="O470" s="17">
        <v>0.15993406393266299</v>
      </c>
      <c r="P470" s="17">
        <v>0.137960120691866</v>
      </c>
      <c r="Q470" s="17">
        <v>0.12304310952792601</v>
      </c>
      <c r="R470" s="17">
        <v>0.136124805637129</v>
      </c>
      <c r="S470" s="17">
        <v>0.171465429374247</v>
      </c>
      <c r="T470" s="17">
        <v>0.15149941831211999</v>
      </c>
      <c r="U470" s="17">
        <v>0.121194899788737</v>
      </c>
      <c r="V470" s="17">
        <v>0.13463893691623599</v>
      </c>
      <c r="W470" s="17">
        <v>0.184468325533339</v>
      </c>
      <c r="X470" s="17">
        <v>0.197396758659797</v>
      </c>
      <c r="Y470" s="17">
        <v>0.159224062805325</v>
      </c>
      <c r="Z470" s="17"/>
      <c r="AA470" s="17">
        <v>0.12042484146820701</v>
      </c>
      <c r="AB470" s="17">
        <v>0.106441297651447</v>
      </c>
      <c r="AC470" s="17">
        <v>0.121580863426529</v>
      </c>
      <c r="AD470" s="17">
        <v>0.12714564762847799</v>
      </c>
      <c r="AE470" s="17">
        <v>0.28742648261340897</v>
      </c>
      <c r="AF470" s="17"/>
      <c r="AG470" s="17">
        <v>0.104070255080579</v>
      </c>
      <c r="AH470" s="17">
        <v>0.12825287933101701</v>
      </c>
      <c r="AI470" s="17">
        <v>0.14980191475073901</v>
      </c>
      <c r="AJ470" s="17">
        <v>0.14046330512652699</v>
      </c>
      <c r="AK470" s="17">
        <v>0.27464354204651598</v>
      </c>
    </row>
    <row r="471" spans="2:37" x14ac:dyDescent="0.2">
      <c r="B471" t="s">
        <v>202</v>
      </c>
      <c r="C471" s="17">
        <v>0.20627535414931999</v>
      </c>
      <c r="D471" s="17">
        <v>0.190420244200384</v>
      </c>
      <c r="E471" s="17">
        <v>0.221753747579299</v>
      </c>
      <c r="F471" s="17"/>
      <c r="G471" s="17">
        <v>0.154349545685249</v>
      </c>
      <c r="H471" s="17">
        <v>0.134233022429708</v>
      </c>
      <c r="I471" s="17">
        <v>0.192314640960417</v>
      </c>
      <c r="J471" s="17">
        <v>0.20648658275889301</v>
      </c>
      <c r="K471" s="17">
        <v>0.28910404290115299</v>
      </c>
      <c r="L471" s="17">
        <v>0.25460801291892599</v>
      </c>
      <c r="M471" s="17"/>
      <c r="N471" s="17">
        <v>0.15474560822025801</v>
      </c>
      <c r="O471" s="17">
        <v>0.26084954072975097</v>
      </c>
      <c r="P471" s="17">
        <v>0.26564681875824803</v>
      </c>
      <c r="Q471" s="17">
        <v>0.24871977068260601</v>
      </c>
      <c r="R471" s="17">
        <v>0.20959973806829699</v>
      </c>
      <c r="S471" s="17">
        <v>0.15832289598096499</v>
      </c>
      <c r="T471" s="17">
        <v>0.225407374716043</v>
      </c>
      <c r="U471" s="17">
        <v>0.13762123542573099</v>
      </c>
      <c r="V471" s="17">
        <v>0.167811927967014</v>
      </c>
      <c r="W471" s="17">
        <v>0.22562463678917599</v>
      </c>
      <c r="X471" s="17">
        <v>0.21465377235324901</v>
      </c>
      <c r="Y471" s="17">
        <v>0.17057374842360001</v>
      </c>
      <c r="Z471" s="17"/>
      <c r="AA471" s="17">
        <v>0.19823317063402901</v>
      </c>
      <c r="AB471" s="17">
        <v>0.16924832840856599</v>
      </c>
      <c r="AC471" s="17">
        <v>0.27013114084832401</v>
      </c>
      <c r="AD471" s="17">
        <v>0.225134389063015</v>
      </c>
      <c r="AE471" s="17">
        <v>0.17988984357203799</v>
      </c>
      <c r="AF471" s="17"/>
      <c r="AG471" s="17">
        <v>0.22374296955567999</v>
      </c>
      <c r="AH471" s="17">
        <v>0.177241302788049</v>
      </c>
      <c r="AI471" s="17">
        <v>0.27598107813565198</v>
      </c>
      <c r="AJ471" s="17">
        <v>0.21564884980978699</v>
      </c>
      <c r="AK471" s="17">
        <v>0.195870346706187</v>
      </c>
    </row>
    <row r="472" spans="2:37" x14ac:dyDescent="0.2">
      <c r="B472" t="s">
        <v>203</v>
      </c>
      <c r="C472" s="17">
        <v>0.27416515115439799</v>
      </c>
      <c r="D472" s="17">
        <v>0.26154925489178499</v>
      </c>
      <c r="E472" s="17">
        <v>0.28648129443271197</v>
      </c>
      <c r="F472" s="17"/>
      <c r="G472" s="17">
        <v>0.25797714856679099</v>
      </c>
      <c r="H472" s="17">
        <v>0.21125346635745501</v>
      </c>
      <c r="I472" s="17">
        <v>0.25628430391003698</v>
      </c>
      <c r="J472" s="17">
        <v>0.28963325950063701</v>
      </c>
      <c r="K472" s="17">
        <v>0.30466831587084697</v>
      </c>
      <c r="L472" s="17">
        <v>0.31736342656306998</v>
      </c>
      <c r="M472" s="17"/>
      <c r="N472" s="17">
        <v>0.28648068398226201</v>
      </c>
      <c r="O472" s="17">
        <v>0.30869281547650401</v>
      </c>
      <c r="P472" s="17">
        <v>0.25251251626718701</v>
      </c>
      <c r="Q472" s="17">
        <v>0.28655432342214099</v>
      </c>
      <c r="R472" s="17">
        <v>0.26543308984370101</v>
      </c>
      <c r="S472" s="17">
        <v>0.24397021153536699</v>
      </c>
      <c r="T472" s="17">
        <v>0.24285183528172799</v>
      </c>
      <c r="U472" s="17">
        <v>0.30003306352029502</v>
      </c>
      <c r="V472" s="17">
        <v>0.215433112897567</v>
      </c>
      <c r="W472" s="17">
        <v>0.309317220605903</v>
      </c>
      <c r="X472" s="17">
        <v>0.31944438443104001</v>
      </c>
      <c r="Y472" s="17">
        <v>0.28177579013731102</v>
      </c>
      <c r="Z472" s="17"/>
      <c r="AA472" s="17">
        <v>0.286480763419101</v>
      </c>
      <c r="AB472" s="17">
        <v>0.21685117140534199</v>
      </c>
      <c r="AC472" s="17">
        <v>0.26000974212643901</v>
      </c>
      <c r="AD472" s="17">
        <v>0.29322578797186699</v>
      </c>
      <c r="AE472" s="17">
        <v>0.239072808745971</v>
      </c>
      <c r="AF472" s="17"/>
      <c r="AG472" s="17">
        <v>0.32414054691887401</v>
      </c>
      <c r="AH472" s="17">
        <v>0.249937767616246</v>
      </c>
      <c r="AI472" s="17">
        <v>0.26597390673483001</v>
      </c>
      <c r="AJ472" s="17">
        <v>0.27036388971469699</v>
      </c>
      <c r="AK472" s="17">
        <v>0.171035757975673</v>
      </c>
    </row>
    <row r="473" spans="2:37" x14ac:dyDescent="0.2">
      <c r="B473" t="s">
        <v>204</v>
      </c>
      <c r="C473" s="17">
        <v>0.25534667809365003</v>
      </c>
      <c r="D473" s="17">
        <v>0.26167166722211799</v>
      </c>
      <c r="E473" s="17">
        <v>0.24917197035046501</v>
      </c>
      <c r="F473" s="17"/>
      <c r="G473" s="17">
        <v>0.28915735964837502</v>
      </c>
      <c r="H473" s="17">
        <v>0.32034483001814201</v>
      </c>
      <c r="I473" s="17">
        <v>0.26767080351894101</v>
      </c>
      <c r="J473" s="17">
        <v>0.25334080117735902</v>
      </c>
      <c r="K473" s="17">
        <v>0.17511081879204099</v>
      </c>
      <c r="L473" s="17">
        <v>0.22573549722421399</v>
      </c>
      <c r="M473" s="17"/>
      <c r="N473" s="17">
        <v>0.29125916705274102</v>
      </c>
      <c r="O473" s="17">
        <v>0.19282278667216399</v>
      </c>
      <c r="P473" s="17">
        <v>0.21316144000200399</v>
      </c>
      <c r="Q473" s="17">
        <v>0.230332247894422</v>
      </c>
      <c r="R473" s="17">
        <v>0.26489815336976402</v>
      </c>
      <c r="S473" s="17">
        <v>0.30746988353316101</v>
      </c>
      <c r="T473" s="17">
        <v>0.24684259037876599</v>
      </c>
      <c r="U473" s="17">
        <v>0.301814710777494</v>
      </c>
      <c r="V473" s="17">
        <v>0.34254181447551502</v>
      </c>
      <c r="W473" s="17">
        <v>0.19397091132219901</v>
      </c>
      <c r="X473" s="17">
        <v>0.17329998013895301</v>
      </c>
      <c r="Y473" s="17">
        <v>0.32931565125878898</v>
      </c>
      <c r="Z473" s="17"/>
      <c r="AA473" s="17">
        <v>0.27649255560583003</v>
      </c>
      <c r="AB473" s="17">
        <v>0.31217457765531298</v>
      </c>
      <c r="AC473" s="17">
        <v>0.26516077004795402</v>
      </c>
      <c r="AD473" s="17">
        <v>0.25546896718134299</v>
      </c>
      <c r="AE473" s="17">
        <v>0.21094144592265801</v>
      </c>
      <c r="AF473" s="17"/>
      <c r="AG473" s="17">
        <v>0.25320158551038902</v>
      </c>
      <c r="AH473" s="17">
        <v>0.29250405259971601</v>
      </c>
      <c r="AI473" s="17">
        <v>0.25010460659355899</v>
      </c>
      <c r="AJ473" s="17">
        <v>0.25851735657888603</v>
      </c>
      <c r="AK473" s="17">
        <v>0.25928724549938598</v>
      </c>
    </row>
    <row r="474" spans="2:37" x14ac:dyDescent="0.2">
      <c r="B474" t="s">
        <v>205</v>
      </c>
      <c r="C474" s="17">
        <v>8.2183126186850794E-2</v>
      </c>
      <c r="D474" s="17">
        <v>9.5276140781173801E-2</v>
      </c>
      <c r="E474" s="17">
        <v>6.9401200881505296E-2</v>
      </c>
      <c r="F474" s="17"/>
      <c r="G474" s="17">
        <v>0.13434265623649699</v>
      </c>
      <c r="H474" s="17">
        <v>0.17207705425006201</v>
      </c>
      <c r="I474" s="17">
        <v>0.106092632512019</v>
      </c>
      <c r="J474" s="17">
        <v>2.9077938688504799E-2</v>
      </c>
      <c r="K474" s="17">
        <v>4.1172453558479601E-2</v>
      </c>
      <c r="L474" s="17">
        <v>2.5998378790873199E-2</v>
      </c>
      <c r="M474" s="17"/>
      <c r="N474" s="17">
        <v>0.11597869872045199</v>
      </c>
      <c r="O474" s="17">
        <v>4.6704317215131803E-2</v>
      </c>
      <c r="P474" s="17">
        <v>8.2694746271567296E-2</v>
      </c>
      <c r="Q474" s="17">
        <v>5.94850454166274E-2</v>
      </c>
      <c r="R474" s="17">
        <v>9.0848251470263999E-2</v>
      </c>
      <c r="S474" s="17">
        <v>8.0279648223911301E-2</v>
      </c>
      <c r="T474" s="17">
        <v>9.1266779411606797E-2</v>
      </c>
      <c r="U474" s="17">
        <v>0.119921089972068</v>
      </c>
      <c r="V474" s="17">
        <v>9.5494236343314595E-2</v>
      </c>
      <c r="W474" s="17">
        <v>7.3029104126000097E-2</v>
      </c>
      <c r="X474" s="17">
        <v>8.4199382240920106E-2</v>
      </c>
      <c r="Y474" s="17">
        <v>3.1092783623955299E-2</v>
      </c>
      <c r="Z474" s="17"/>
      <c r="AA474" s="17">
        <v>9.5008696258940803E-2</v>
      </c>
      <c r="AB474" s="17">
        <v>0.157766583102282</v>
      </c>
      <c r="AC474" s="17">
        <v>4.2594057622412397E-2</v>
      </c>
      <c r="AD474" s="17">
        <v>6.8553612027201699E-2</v>
      </c>
      <c r="AE474" s="17">
        <v>5.0874287000636599E-2</v>
      </c>
      <c r="AF474" s="17"/>
      <c r="AG474" s="17">
        <v>7.7986955283150403E-2</v>
      </c>
      <c r="AH474" s="17">
        <v>0.120299464806227</v>
      </c>
      <c r="AI474" s="17">
        <v>3.3143099618474697E-2</v>
      </c>
      <c r="AJ474" s="17">
        <v>8.38312613843126E-2</v>
      </c>
      <c r="AK474" s="17">
        <v>5.7919142751649298E-2</v>
      </c>
    </row>
    <row r="475" spans="2:37" x14ac:dyDescent="0.2">
      <c r="B475" t="s">
        <v>206</v>
      </c>
      <c r="C475" s="17">
        <v>3.4606013851715502E-2</v>
      </c>
      <c r="D475" s="17">
        <v>2.9923678285197802E-2</v>
      </c>
      <c r="E475" s="17">
        <v>3.9177097389019998E-2</v>
      </c>
      <c r="F475" s="17"/>
      <c r="G475" s="17">
        <v>2.70480883656E-2</v>
      </c>
      <c r="H475" s="17">
        <v>3.3981624152536603E-2</v>
      </c>
      <c r="I475" s="17">
        <v>4.5734758398572002E-2</v>
      </c>
      <c r="J475" s="17">
        <v>5.4317518945518103E-2</v>
      </c>
      <c r="K475" s="17">
        <v>3.1305100378133097E-2</v>
      </c>
      <c r="L475" s="17">
        <v>1.7326554849236901E-2</v>
      </c>
      <c r="M475" s="17"/>
      <c r="N475" s="17">
        <v>3.3447034227673901E-2</v>
      </c>
      <c r="O475" s="17">
        <v>3.09964759737867E-2</v>
      </c>
      <c r="P475" s="17">
        <v>4.8024358009128798E-2</v>
      </c>
      <c r="Q475" s="17">
        <v>5.1865503056277698E-2</v>
      </c>
      <c r="R475" s="17">
        <v>3.3095961610845499E-2</v>
      </c>
      <c r="S475" s="17">
        <v>3.84919313523489E-2</v>
      </c>
      <c r="T475" s="17">
        <v>4.2132001899735601E-2</v>
      </c>
      <c r="U475" s="17">
        <v>1.9415000515675601E-2</v>
      </c>
      <c r="V475" s="17">
        <v>4.4079971400352302E-2</v>
      </c>
      <c r="W475" s="17">
        <v>1.3589801623382899E-2</v>
      </c>
      <c r="X475" s="17">
        <v>1.10057221760418E-2</v>
      </c>
      <c r="Y475" s="17">
        <v>2.8017963751019399E-2</v>
      </c>
      <c r="Z475" s="17"/>
      <c r="AA475" s="17">
        <v>2.3359972613893401E-2</v>
      </c>
      <c r="AB475" s="17">
        <v>3.75180417770484E-2</v>
      </c>
      <c r="AC475" s="17">
        <v>4.0523425928342301E-2</v>
      </c>
      <c r="AD475" s="17">
        <v>3.0471596128095999E-2</v>
      </c>
      <c r="AE475" s="17">
        <v>3.1795132145288403E-2</v>
      </c>
      <c r="AF475" s="17"/>
      <c r="AG475" s="17">
        <v>1.68576876513272E-2</v>
      </c>
      <c r="AH475" s="17">
        <v>3.1764532858745601E-2</v>
      </c>
      <c r="AI475" s="17">
        <v>2.4995394166745899E-2</v>
      </c>
      <c r="AJ475" s="17">
        <v>3.1175337385790099E-2</v>
      </c>
      <c r="AK475" s="17">
        <v>4.1243965020587803E-2</v>
      </c>
    </row>
    <row r="476" spans="2:37" x14ac:dyDescent="0.2">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row>
    <row r="477" spans="2:37" x14ac:dyDescent="0.2">
      <c r="B477" s="6" t="s">
        <v>212</v>
      </c>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row>
    <row r="478" spans="2:37" x14ac:dyDescent="0.2">
      <c r="B478" s="21" t="s">
        <v>60</v>
      </c>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row>
    <row r="479" spans="2:37" x14ac:dyDescent="0.2">
      <c r="B479" t="s">
        <v>201</v>
      </c>
      <c r="C479" s="17">
        <v>7.4677120045601203E-2</v>
      </c>
      <c r="D479" s="17">
        <v>7.9176707289463799E-2</v>
      </c>
      <c r="E479" s="17">
        <v>7.0284442741104E-2</v>
      </c>
      <c r="F479" s="17"/>
      <c r="G479" s="17">
        <v>7.5390461088627903E-2</v>
      </c>
      <c r="H479" s="17">
        <v>8.8399644700223406E-2</v>
      </c>
      <c r="I479" s="17">
        <v>6.0734672817503103E-2</v>
      </c>
      <c r="J479" s="17">
        <v>7.5500683911338795E-2</v>
      </c>
      <c r="K479" s="17">
        <v>8.4778485634557102E-2</v>
      </c>
      <c r="L479" s="17">
        <v>6.6952376095913604E-2</v>
      </c>
      <c r="M479" s="17"/>
      <c r="N479" s="17">
        <v>5.8570525657824703E-2</v>
      </c>
      <c r="O479" s="17">
        <v>6.9293184842910804E-2</v>
      </c>
      <c r="P479" s="17">
        <v>7.8480358336677797E-2</v>
      </c>
      <c r="Q479" s="17">
        <v>4.1791816162857501E-2</v>
      </c>
      <c r="R479" s="17">
        <v>0.100532798289122</v>
      </c>
      <c r="S479" s="17">
        <v>7.0730486198973902E-2</v>
      </c>
      <c r="T479" s="17">
        <v>7.6601555324829707E-2</v>
      </c>
      <c r="U479" s="17">
        <v>0.105009979416053</v>
      </c>
      <c r="V479" s="17">
        <v>9.2556086326198994E-2</v>
      </c>
      <c r="W479" s="17">
        <v>6.95610898252252E-2</v>
      </c>
      <c r="X479" s="17">
        <v>9.6090387592317097E-2</v>
      </c>
      <c r="Y479" s="17">
        <v>8.1897509264584903E-2</v>
      </c>
      <c r="Z479" s="17"/>
      <c r="AA479" s="17">
        <v>5.7556219190953502E-2</v>
      </c>
      <c r="AB479" s="17">
        <v>6.5214420428852699E-2</v>
      </c>
      <c r="AC479" s="17">
        <v>5.2752487442651902E-2</v>
      </c>
      <c r="AD479" s="17">
        <v>7.2752558056014702E-2</v>
      </c>
      <c r="AE479" s="17">
        <v>0.13249211000163</v>
      </c>
      <c r="AF479" s="17"/>
      <c r="AG479" s="17">
        <v>6.9048909047863094E-2</v>
      </c>
      <c r="AH479" s="17">
        <v>7.8493707290248599E-2</v>
      </c>
      <c r="AI479" s="17">
        <v>4.7098827271537198E-2</v>
      </c>
      <c r="AJ479" s="17">
        <v>7.9248740335903095E-2</v>
      </c>
      <c r="AK479" s="17">
        <v>0.14488103730371901</v>
      </c>
    </row>
    <row r="480" spans="2:37" x14ac:dyDescent="0.2">
      <c r="B480" t="s">
        <v>202</v>
      </c>
      <c r="C480" s="17">
        <v>0.113058270004674</v>
      </c>
      <c r="D480" s="17">
        <v>0.11494260898868899</v>
      </c>
      <c r="E480" s="17">
        <v>0.111218702808739</v>
      </c>
      <c r="F480" s="17"/>
      <c r="G480" s="17">
        <v>0.10885552667682399</v>
      </c>
      <c r="H480" s="17">
        <v>0.118710412091992</v>
      </c>
      <c r="I480" s="17">
        <v>9.12025563073742E-2</v>
      </c>
      <c r="J480" s="17">
        <v>0.103398231473958</v>
      </c>
      <c r="K480" s="17">
        <v>0.14529773282521799</v>
      </c>
      <c r="L480" s="17">
        <v>0.115195688047282</v>
      </c>
      <c r="M480" s="17"/>
      <c r="N480" s="17">
        <v>0.110371395588825</v>
      </c>
      <c r="O480" s="17">
        <v>9.5521631051660005E-2</v>
      </c>
      <c r="P480" s="17">
        <v>0.124244305558264</v>
      </c>
      <c r="Q480" s="17">
        <v>0.120975806278571</v>
      </c>
      <c r="R480" s="17">
        <v>8.4044657869324593E-2</v>
      </c>
      <c r="S480" s="17">
        <v>9.5176217845616501E-2</v>
      </c>
      <c r="T480" s="17">
        <v>0.111155191130655</v>
      </c>
      <c r="U480" s="17">
        <v>6.0375684355124498E-2</v>
      </c>
      <c r="V480" s="17">
        <v>9.79278789335849E-2</v>
      </c>
      <c r="W480" s="17">
        <v>0.18810366803102399</v>
      </c>
      <c r="X480" s="17">
        <v>0.15520568068656901</v>
      </c>
      <c r="Y480" s="17">
        <v>0.104124800050585</v>
      </c>
      <c r="Z480" s="17"/>
      <c r="AA480" s="17">
        <v>0.11995697080830001</v>
      </c>
      <c r="AB480" s="17">
        <v>6.7551176418084696E-2</v>
      </c>
      <c r="AC480" s="17">
        <v>0.136224681287274</v>
      </c>
      <c r="AD480" s="17">
        <v>0.13761316568420301</v>
      </c>
      <c r="AE480" s="17">
        <v>0.136105431889083</v>
      </c>
      <c r="AF480" s="17"/>
      <c r="AG480" s="17">
        <v>0.11491179435511301</v>
      </c>
      <c r="AH480" s="17">
        <v>8.6283757668821501E-2</v>
      </c>
      <c r="AI480" s="17">
        <v>0.102096329766414</v>
      </c>
      <c r="AJ480" s="17">
        <v>0.14424236547788699</v>
      </c>
      <c r="AK480" s="17">
        <v>0.12194794653862299</v>
      </c>
    </row>
    <row r="481" spans="2:37" x14ac:dyDescent="0.2">
      <c r="B481" t="s">
        <v>203</v>
      </c>
      <c r="C481" s="17">
        <v>0.28651525479463602</v>
      </c>
      <c r="D481" s="17">
        <v>0.244440817260166</v>
      </c>
      <c r="E481" s="17">
        <v>0.327590006064161</v>
      </c>
      <c r="F481" s="17"/>
      <c r="G481" s="17">
        <v>0.27229422781194901</v>
      </c>
      <c r="H481" s="17">
        <v>0.16415481709667401</v>
      </c>
      <c r="I481" s="17">
        <v>0.22357376054393599</v>
      </c>
      <c r="J481" s="17">
        <v>0.31623570323834799</v>
      </c>
      <c r="K481" s="17">
        <v>0.32527603827983098</v>
      </c>
      <c r="L481" s="17">
        <v>0.396033517986007</v>
      </c>
      <c r="M481" s="17"/>
      <c r="N481" s="17">
        <v>0.22509875960258099</v>
      </c>
      <c r="O481" s="17">
        <v>0.321450166681154</v>
      </c>
      <c r="P481" s="17">
        <v>0.282001815377874</v>
      </c>
      <c r="Q481" s="17">
        <v>0.25894481285133403</v>
      </c>
      <c r="R481" s="17">
        <v>0.32071419071666202</v>
      </c>
      <c r="S481" s="17">
        <v>0.24497999676687099</v>
      </c>
      <c r="T481" s="17">
        <v>0.35522427738276302</v>
      </c>
      <c r="U481" s="17">
        <v>0.27693651242580303</v>
      </c>
      <c r="V481" s="17">
        <v>0.22119510367668699</v>
      </c>
      <c r="W481" s="17">
        <v>0.32122669718918601</v>
      </c>
      <c r="X481" s="17">
        <v>0.382578903342221</v>
      </c>
      <c r="Y481" s="17">
        <v>0.36722865543315703</v>
      </c>
      <c r="Z481" s="17"/>
      <c r="AA481" s="17">
        <v>0.26044207259219398</v>
      </c>
      <c r="AB481" s="17">
        <v>0.19292418127240299</v>
      </c>
      <c r="AC481" s="17">
        <v>0.32718176706713997</v>
      </c>
      <c r="AD481" s="17">
        <v>0.27503270674302599</v>
      </c>
      <c r="AE481" s="17">
        <v>0.27994142259031501</v>
      </c>
      <c r="AF481" s="17"/>
      <c r="AG481" s="17">
        <v>0.26639751934179301</v>
      </c>
      <c r="AH481" s="17">
        <v>0.24603645891578199</v>
      </c>
      <c r="AI481" s="17">
        <v>0.33268224281384801</v>
      </c>
      <c r="AJ481" s="17">
        <v>0.274959438529078</v>
      </c>
      <c r="AK481" s="17">
        <v>0.35115321178227099</v>
      </c>
    </row>
    <row r="482" spans="2:37" x14ac:dyDescent="0.2">
      <c r="B482" t="s">
        <v>204</v>
      </c>
      <c r="C482" s="17">
        <v>0.367237926615681</v>
      </c>
      <c r="D482" s="17">
        <v>0.39178641279243298</v>
      </c>
      <c r="E482" s="17">
        <v>0.34327271108719698</v>
      </c>
      <c r="F482" s="17"/>
      <c r="G482" s="17">
        <v>0.34156710486678399</v>
      </c>
      <c r="H482" s="17">
        <v>0.38914715060108701</v>
      </c>
      <c r="I482" s="17">
        <v>0.41358691069749198</v>
      </c>
      <c r="J482" s="17">
        <v>0.356398883228007</v>
      </c>
      <c r="K482" s="17">
        <v>0.344233761676006</v>
      </c>
      <c r="L482" s="17">
        <v>0.35307164562336102</v>
      </c>
      <c r="M482" s="17"/>
      <c r="N482" s="17">
        <v>0.37107378678251202</v>
      </c>
      <c r="O482" s="17">
        <v>0.42229424214574002</v>
      </c>
      <c r="P482" s="17">
        <v>0.33378899996008699</v>
      </c>
      <c r="Q482" s="17">
        <v>0.36720439146702599</v>
      </c>
      <c r="R482" s="17">
        <v>0.39280349565310402</v>
      </c>
      <c r="S482" s="17">
        <v>0.40254267072460997</v>
      </c>
      <c r="T482" s="17">
        <v>0.32428114492718901</v>
      </c>
      <c r="U482" s="17">
        <v>0.419360537779908</v>
      </c>
      <c r="V482" s="17">
        <v>0.38501690130301702</v>
      </c>
      <c r="W482" s="17">
        <v>0.29978174772595401</v>
      </c>
      <c r="X482" s="17">
        <v>0.26707360280578601</v>
      </c>
      <c r="Y482" s="17">
        <v>0.38352064834264699</v>
      </c>
      <c r="Z482" s="17"/>
      <c r="AA482" s="17">
        <v>0.40718149251232399</v>
      </c>
      <c r="AB482" s="17">
        <v>0.42393109486466002</v>
      </c>
      <c r="AC482" s="17">
        <v>0.37309720449389699</v>
      </c>
      <c r="AD482" s="17">
        <v>0.36016773895313398</v>
      </c>
      <c r="AE482" s="17">
        <v>0.33743084556626801</v>
      </c>
      <c r="AF482" s="17"/>
      <c r="AG482" s="17">
        <v>0.41407164627118698</v>
      </c>
      <c r="AH482" s="17">
        <v>0.37521999061244898</v>
      </c>
      <c r="AI482" s="17">
        <v>0.41660309911170201</v>
      </c>
      <c r="AJ482" s="17">
        <v>0.35928049508681398</v>
      </c>
      <c r="AK482" s="17">
        <v>0.240941624188028</v>
      </c>
    </row>
    <row r="483" spans="2:37" x14ac:dyDescent="0.2">
      <c r="B483" t="s">
        <v>205</v>
      </c>
      <c r="C483" s="17">
        <v>0.115097729104497</v>
      </c>
      <c r="D483" s="17">
        <v>0.13289687784796</v>
      </c>
      <c r="E483" s="17">
        <v>9.7721487132206797E-2</v>
      </c>
      <c r="F483" s="17"/>
      <c r="G483" s="17">
        <v>0.17920484382316701</v>
      </c>
      <c r="H483" s="17">
        <v>0.21359301761230701</v>
      </c>
      <c r="I483" s="17">
        <v>0.15346110634146401</v>
      </c>
      <c r="J483" s="17">
        <v>7.6124096645747097E-2</v>
      </c>
      <c r="K483" s="17">
        <v>7.0097691620895103E-2</v>
      </c>
      <c r="L483" s="17">
        <v>2.35554933961033E-2</v>
      </c>
      <c r="M483" s="17"/>
      <c r="N483" s="17">
        <v>0.19472114031407201</v>
      </c>
      <c r="O483" s="17">
        <v>7.02629124278151E-2</v>
      </c>
      <c r="P483" s="17">
        <v>0.11041611055651999</v>
      </c>
      <c r="Q483" s="17">
        <v>0.104474549955128</v>
      </c>
      <c r="R483" s="17">
        <v>7.6539579448479306E-2</v>
      </c>
      <c r="S483" s="17">
        <v>0.12747896330380201</v>
      </c>
      <c r="T483" s="17">
        <v>9.14579523351014E-2</v>
      </c>
      <c r="U483" s="17">
        <v>0.10082707470134999</v>
      </c>
      <c r="V483" s="17">
        <v>0.169382245691203</v>
      </c>
      <c r="W483" s="17">
        <v>9.61404785882886E-2</v>
      </c>
      <c r="X483" s="17">
        <v>8.1752742332327502E-2</v>
      </c>
      <c r="Y483" s="17">
        <v>2.9109591523641901E-2</v>
      </c>
      <c r="Z483" s="17"/>
      <c r="AA483" s="17">
        <v>0.12909376370938799</v>
      </c>
      <c r="AB483" s="17">
        <v>0.21716806484086301</v>
      </c>
      <c r="AC483" s="17">
        <v>8.5617073618251396E-2</v>
      </c>
      <c r="AD483" s="17">
        <v>0.1051151463256</v>
      </c>
      <c r="AE483" s="17">
        <v>7.7961285695975893E-2</v>
      </c>
      <c r="AF483" s="17"/>
      <c r="AG483" s="17">
        <v>9.8054068725417706E-2</v>
      </c>
      <c r="AH483" s="17">
        <v>0.17234847883382401</v>
      </c>
      <c r="AI483" s="17">
        <v>9.2015994121862593E-2</v>
      </c>
      <c r="AJ483" s="17">
        <v>0.10164854847206201</v>
      </c>
      <c r="AK483" s="17">
        <v>0.105327816597598</v>
      </c>
    </row>
    <row r="484" spans="2:37" x14ac:dyDescent="0.2">
      <c r="B484" t="s">
        <v>206</v>
      </c>
      <c r="C484" s="17">
        <v>4.3413699434908602E-2</v>
      </c>
      <c r="D484" s="17">
        <v>3.6756575821290403E-2</v>
      </c>
      <c r="E484" s="17">
        <v>4.9912650166592798E-2</v>
      </c>
      <c r="F484" s="17"/>
      <c r="G484" s="17">
        <v>2.26878357326484E-2</v>
      </c>
      <c r="H484" s="17">
        <v>2.5994957897715502E-2</v>
      </c>
      <c r="I484" s="17">
        <v>5.7440993292229597E-2</v>
      </c>
      <c r="J484" s="17">
        <v>7.2342401502602502E-2</v>
      </c>
      <c r="K484" s="17">
        <v>3.0316289963491401E-2</v>
      </c>
      <c r="L484" s="17">
        <v>4.5191278851334497E-2</v>
      </c>
      <c r="M484" s="17"/>
      <c r="N484" s="17">
        <v>4.0164392054185503E-2</v>
      </c>
      <c r="O484" s="17">
        <v>2.11778628507205E-2</v>
      </c>
      <c r="P484" s="17">
        <v>7.1068410210576402E-2</v>
      </c>
      <c r="Q484" s="17">
        <v>0.106608623285085</v>
      </c>
      <c r="R484" s="17">
        <v>2.53652780233087E-2</v>
      </c>
      <c r="S484" s="17">
        <v>5.9091665160126303E-2</v>
      </c>
      <c r="T484" s="17">
        <v>4.1279878899461199E-2</v>
      </c>
      <c r="U484" s="17">
        <v>3.7490211321761002E-2</v>
      </c>
      <c r="V484" s="17">
        <v>3.3921784069308902E-2</v>
      </c>
      <c r="W484" s="17">
        <v>2.51863186403221E-2</v>
      </c>
      <c r="X484" s="17">
        <v>1.7298683240779999E-2</v>
      </c>
      <c r="Y484" s="17">
        <v>3.4118795385384003E-2</v>
      </c>
      <c r="Z484" s="17"/>
      <c r="AA484" s="17">
        <v>2.57694811868414E-2</v>
      </c>
      <c r="AB484" s="17">
        <v>3.32110621751344E-2</v>
      </c>
      <c r="AC484" s="17">
        <v>2.5126786090785402E-2</v>
      </c>
      <c r="AD484" s="17">
        <v>4.9318684238021902E-2</v>
      </c>
      <c r="AE484" s="17">
        <v>3.6068904256729602E-2</v>
      </c>
      <c r="AF484" s="17"/>
      <c r="AG484" s="17">
        <v>3.7516062258627601E-2</v>
      </c>
      <c r="AH484" s="17">
        <v>4.1617606678875999E-2</v>
      </c>
      <c r="AI484" s="17">
        <v>9.5035069146364292E-3</v>
      </c>
      <c r="AJ484" s="17">
        <v>4.06204120982551E-2</v>
      </c>
      <c r="AK484" s="17">
        <v>3.57483635897623E-2</v>
      </c>
    </row>
    <row r="485" spans="2:37" x14ac:dyDescent="0.2">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row>
    <row r="486" spans="2:37" x14ac:dyDescent="0.2">
      <c r="B486" s="6" t="s">
        <v>213</v>
      </c>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row>
    <row r="487" spans="2:37" x14ac:dyDescent="0.2">
      <c r="B487" s="21" t="s">
        <v>96</v>
      </c>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row>
    <row r="488" spans="2:37" x14ac:dyDescent="0.2">
      <c r="B488" t="s">
        <v>201</v>
      </c>
      <c r="C488" s="17">
        <v>0.10830317941313899</v>
      </c>
      <c r="D488" s="17">
        <v>0.121096637269687</v>
      </c>
      <c r="E488" s="17">
        <v>9.5827594833916299E-2</v>
      </c>
      <c r="F488" s="17"/>
      <c r="G488" s="17">
        <v>7.2810836777639096E-2</v>
      </c>
      <c r="H488" s="17">
        <v>9.8788926291398196E-2</v>
      </c>
      <c r="I488" s="17">
        <v>5.3356857391345103E-2</v>
      </c>
      <c r="J488" s="17">
        <v>0.118884579940663</v>
      </c>
      <c r="K488" s="17">
        <v>0.13558342358797501</v>
      </c>
      <c r="L488" s="17">
        <v>0.15722534907028601</v>
      </c>
      <c r="M488" s="17"/>
      <c r="N488" s="17">
        <v>0.104921735129205</v>
      </c>
      <c r="O488" s="17">
        <v>0.120492721136361</v>
      </c>
      <c r="P488" s="17">
        <v>8.9002586446399995E-2</v>
      </c>
      <c r="Q488" s="17">
        <v>9.0079351335151298E-2</v>
      </c>
      <c r="R488" s="17">
        <v>0.117426931049853</v>
      </c>
      <c r="S488" s="17">
        <v>8.8626145712273799E-2</v>
      </c>
      <c r="T488" s="17">
        <v>0.14381606238023201</v>
      </c>
      <c r="U488" s="17">
        <v>8.7957176976455095E-2</v>
      </c>
      <c r="V488" s="17">
        <v>0.121214234908211</v>
      </c>
      <c r="W488" s="17">
        <v>0.10514646571674501</v>
      </c>
      <c r="X488" s="17">
        <v>8.9128447044596396E-2</v>
      </c>
      <c r="Y488" s="17">
        <v>0.14155735773372499</v>
      </c>
      <c r="Z488" s="17"/>
      <c r="AA488" s="17">
        <v>0.10958192950137099</v>
      </c>
      <c r="AB488" s="17">
        <v>7.74328821355907E-2</v>
      </c>
      <c r="AC488" s="17">
        <v>9.9386887225168405E-2</v>
      </c>
      <c r="AD488" s="17">
        <v>9.8393902473887601E-2</v>
      </c>
      <c r="AE488" s="17">
        <v>0.17013695249112901</v>
      </c>
      <c r="AF488" s="17"/>
      <c r="AG488" s="17">
        <v>0.11618148332596701</v>
      </c>
      <c r="AH488" s="17">
        <v>0.106187551777449</v>
      </c>
      <c r="AI488" s="17">
        <v>0.106166217491418</v>
      </c>
      <c r="AJ488" s="17">
        <v>7.2824855080833695E-2</v>
      </c>
      <c r="AK488" s="17">
        <v>0.15678126730776701</v>
      </c>
    </row>
    <row r="489" spans="2:37" x14ac:dyDescent="0.2">
      <c r="B489" t="s">
        <v>202</v>
      </c>
      <c r="C489" s="17">
        <v>0.24614624011844</v>
      </c>
      <c r="D489" s="17">
        <v>0.24609158477294599</v>
      </c>
      <c r="E489" s="17">
        <v>0.24619953746721601</v>
      </c>
      <c r="F489" s="17"/>
      <c r="G489" s="17">
        <v>0.12951719557317101</v>
      </c>
      <c r="H489" s="17">
        <v>0.17888297776839099</v>
      </c>
      <c r="I489" s="17">
        <v>0.234795709978073</v>
      </c>
      <c r="J489" s="17">
        <v>0.263980886472654</v>
      </c>
      <c r="K489" s="17">
        <v>0.33554614866136501</v>
      </c>
      <c r="L489" s="17">
        <v>0.31279772036908998</v>
      </c>
      <c r="M489" s="17"/>
      <c r="N489" s="17">
        <v>0.13820027636445201</v>
      </c>
      <c r="O489" s="17">
        <v>0.278524011177888</v>
      </c>
      <c r="P489" s="17">
        <v>0.282510059245839</v>
      </c>
      <c r="Q489" s="17">
        <v>0.31668846130363598</v>
      </c>
      <c r="R489" s="17">
        <v>0.244847667971371</v>
      </c>
      <c r="S489" s="17">
        <v>0.16072219510641</v>
      </c>
      <c r="T489" s="17">
        <v>0.22040914940113701</v>
      </c>
      <c r="U489" s="17">
        <v>0.19795496200399301</v>
      </c>
      <c r="V489" s="17">
        <v>0.249572445461124</v>
      </c>
      <c r="W489" s="17">
        <v>0.296080814006356</v>
      </c>
      <c r="X489" s="17">
        <v>0.38446018434662999</v>
      </c>
      <c r="Y489" s="17">
        <v>0.30143192704909799</v>
      </c>
      <c r="Z489" s="17"/>
      <c r="AA489" s="17">
        <v>0.24495334456105999</v>
      </c>
      <c r="AB489" s="17">
        <v>0.209077652000177</v>
      </c>
      <c r="AC489" s="17">
        <v>0.39568790304107498</v>
      </c>
      <c r="AD489" s="17">
        <v>0.22923581142635999</v>
      </c>
      <c r="AE489" s="17">
        <v>0.22637765617144401</v>
      </c>
      <c r="AF489" s="17"/>
      <c r="AG489" s="17">
        <v>0.24613163337254901</v>
      </c>
      <c r="AH489" s="17">
        <v>0.24526892909324999</v>
      </c>
      <c r="AI489" s="17">
        <v>0.344762613699992</v>
      </c>
      <c r="AJ489" s="17">
        <v>0.23205258903364101</v>
      </c>
      <c r="AK489" s="17">
        <v>0.202486568911427</v>
      </c>
    </row>
    <row r="490" spans="2:37" x14ac:dyDescent="0.2">
      <c r="B490" t="s">
        <v>203</v>
      </c>
      <c r="C490" s="17">
        <v>0.29313631052209999</v>
      </c>
      <c r="D490" s="17">
        <v>0.289377607119016</v>
      </c>
      <c r="E490" s="17">
        <v>0.29680162311696001</v>
      </c>
      <c r="F490" s="17"/>
      <c r="G490" s="17">
        <v>0.31516734635779398</v>
      </c>
      <c r="H490" s="17">
        <v>0.24388074931738399</v>
      </c>
      <c r="I490" s="17">
        <v>0.27700624590769002</v>
      </c>
      <c r="J490" s="17">
        <v>0.31387548352768502</v>
      </c>
      <c r="K490" s="17">
        <v>0.32806571461329698</v>
      </c>
      <c r="L490" s="17">
        <v>0.29144994901124699</v>
      </c>
      <c r="M490" s="17"/>
      <c r="N490" s="17">
        <v>0.30792890714597398</v>
      </c>
      <c r="O490" s="17">
        <v>0.30920209117856501</v>
      </c>
      <c r="P490" s="17">
        <v>0.293837040311205</v>
      </c>
      <c r="Q490" s="17">
        <v>0.24736430343806501</v>
      </c>
      <c r="R490" s="17">
        <v>0.27295006587734999</v>
      </c>
      <c r="S490" s="17">
        <v>0.27461317395097301</v>
      </c>
      <c r="T490" s="17">
        <v>0.30116560698289002</v>
      </c>
      <c r="U490" s="17">
        <v>0.41410226455454602</v>
      </c>
      <c r="V490" s="17">
        <v>0.29353321334343702</v>
      </c>
      <c r="W490" s="17">
        <v>0.30983774116389601</v>
      </c>
      <c r="X490" s="17">
        <v>0.26870637853688101</v>
      </c>
      <c r="Y490" s="17">
        <v>0.198602488661904</v>
      </c>
      <c r="Z490" s="17"/>
      <c r="AA490" s="17">
        <v>0.28205520478745699</v>
      </c>
      <c r="AB490" s="17">
        <v>0.25973523049276698</v>
      </c>
      <c r="AC490" s="17">
        <v>0.217512234464977</v>
      </c>
      <c r="AD490" s="17">
        <v>0.31753343992614702</v>
      </c>
      <c r="AE490" s="17">
        <v>0.320100941285825</v>
      </c>
      <c r="AF490" s="17"/>
      <c r="AG490" s="17">
        <v>0.28936945050740398</v>
      </c>
      <c r="AH490" s="17">
        <v>0.28634016724514999</v>
      </c>
      <c r="AI490" s="17">
        <v>0.265585140701667</v>
      </c>
      <c r="AJ490" s="17">
        <v>0.28501790070396699</v>
      </c>
      <c r="AK490" s="17">
        <v>0.32447977085030399</v>
      </c>
    </row>
    <row r="491" spans="2:37" x14ac:dyDescent="0.2">
      <c r="B491" t="s">
        <v>204</v>
      </c>
      <c r="C491" s="17">
        <v>0.19009237334937301</v>
      </c>
      <c r="D491" s="17">
        <v>0.20550792615956401</v>
      </c>
      <c r="E491" s="17">
        <v>0.17505984382721701</v>
      </c>
      <c r="F491" s="17"/>
      <c r="G491" s="17">
        <v>0.281424542369068</v>
      </c>
      <c r="H491" s="17">
        <v>0.25887796018294101</v>
      </c>
      <c r="I491" s="17">
        <v>0.26794545815123699</v>
      </c>
      <c r="J491" s="17">
        <v>0.15478792148283599</v>
      </c>
      <c r="K491" s="17">
        <v>0.109567324804942</v>
      </c>
      <c r="L491" s="17">
        <v>9.3243990538020197E-2</v>
      </c>
      <c r="M491" s="17"/>
      <c r="N491" s="17">
        <v>0.278094195195765</v>
      </c>
      <c r="O491" s="17">
        <v>0.16677110817778501</v>
      </c>
      <c r="P491" s="17">
        <v>0.15999511040043499</v>
      </c>
      <c r="Q491" s="17">
        <v>0.166730522180073</v>
      </c>
      <c r="R491" s="17">
        <v>0.17844085650500099</v>
      </c>
      <c r="S491" s="17">
        <v>0.24754349990417501</v>
      </c>
      <c r="T491" s="17">
        <v>0.17375447343064301</v>
      </c>
      <c r="U491" s="17">
        <v>0.13427819423186099</v>
      </c>
      <c r="V491" s="17">
        <v>0.19846288368436901</v>
      </c>
      <c r="W491" s="17">
        <v>0.14577767580728501</v>
      </c>
      <c r="X491" s="17">
        <v>0.12613481048386499</v>
      </c>
      <c r="Y491" s="17">
        <v>0.21141841727195701</v>
      </c>
      <c r="Z491" s="17"/>
      <c r="AA491" s="17">
        <v>0.21596554583014099</v>
      </c>
      <c r="AB491" s="17">
        <v>0.25301142765371698</v>
      </c>
      <c r="AC491" s="17">
        <v>0.15713876045303701</v>
      </c>
      <c r="AD491" s="17">
        <v>0.20340980716118801</v>
      </c>
      <c r="AE491" s="17">
        <v>0.13571322664468299</v>
      </c>
      <c r="AF491" s="17"/>
      <c r="AG491" s="17">
        <v>0.18536179609542</v>
      </c>
      <c r="AH491" s="17">
        <v>0.20962077322371001</v>
      </c>
      <c r="AI491" s="17">
        <v>0.17175536727061999</v>
      </c>
      <c r="AJ491" s="17">
        <v>0.24059683512861901</v>
      </c>
      <c r="AK491" s="17">
        <v>0.12927565141863501</v>
      </c>
    </row>
    <row r="492" spans="2:37" x14ac:dyDescent="0.2">
      <c r="B492" t="s">
        <v>205</v>
      </c>
      <c r="C492" s="17">
        <v>8.5495520005010095E-2</v>
      </c>
      <c r="D492" s="17">
        <v>9.3037160890406603E-2</v>
      </c>
      <c r="E492" s="17">
        <v>7.8141262869302702E-2</v>
      </c>
      <c r="F492" s="17"/>
      <c r="G492" s="17">
        <v>0.14927105750588901</v>
      </c>
      <c r="H492" s="17">
        <v>0.173350555536504</v>
      </c>
      <c r="I492" s="17">
        <v>9.9830957998903305E-2</v>
      </c>
      <c r="J492" s="17">
        <v>4.4073331833593E-2</v>
      </c>
      <c r="K492" s="17">
        <v>3.25404491382775E-2</v>
      </c>
      <c r="L492" s="17">
        <v>2.9447962667649201E-2</v>
      </c>
      <c r="M492" s="17"/>
      <c r="N492" s="17">
        <v>0.10494071415029101</v>
      </c>
      <c r="O492" s="17">
        <v>5.0893132557540702E-2</v>
      </c>
      <c r="P492" s="17">
        <v>6.2267467651232498E-2</v>
      </c>
      <c r="Q492" s="17">
        <v>7.6426716785467003E-2</v>
      </c>
      <c r="R492" s="17">
        <v>9.5090269339312097E-2</v>
      </c>
      <c r="S492" s="17">
        <v>0.14450809583365701</v>
      </c>
      <c r="T492" s="17">
        <v>9.9226947486564507E-2</v>
      </c>
      <c r="U492" s="17">
        <v>0.11542664344304</v>
      </c>
      <c r="V492" s="17">
        <v>6.3449282787476899E-2</v>
      </c>
      <c r="W492" s="17">
        <v>7.3750375116605302E-2</v>
      </c>
      <c r="X492" s="17">
        <v>8.2751340959981504E-2</v>
      </c>
      <c r="Y492" s="17">
        <v>7.8695566684021903E-2</v>
      </c>
      <c r="Z492" s="17"/>
      <c r="AA492" s="17">
        <v>0.104678000326255</v>
      </c>
      <c r="AB492" s="17">
        <v>0.12688806821679999</v>
      </c>
      <c r="AC492" s="17">
        <v>6.6761840785955998E-2</v>
      </c>
      <c r="AD492" s="17">
        <v>7.7655115187443099E-2</v>
      </c>
      <c r="AE492" s="17">
        <v>0.110834272796481</v>
      </c>
      <c r="AF492" s="17"/>
      <c r="AG492" s="17">
        <v>7.7481720938624099E-2</v>
      </c>
      <c r="AH492" s="17">
        <v>9.7537420774364794E-2</v>
      </c>
      <c r="AI492" s="17">
        <v>6.2802997986889694E-2</v>
      </c>
      <c r="AJ492" s="17">
        <v>0.111399070001812</v>
      </c>
      <c r="AK492" s="17">
        <v>0.13299658773560999</v>
      </c>
    </row>
    <row r="493" spans="2:37" x14ac:dyDescent="0.2">
      <c r="B493" t="s">
        <v>206</v>
      </c>
      <c r="C493" s="17">
        <v>7.6826376591935697E-2</v>
      </c>
      <c r="D493" s="17">
        <v>4.4889083788381599E-2</v>
      </c>
      <c r="E493" s="17">
        <v>0.10797013788538801</v>
      </c>
      <c r="F493" s="17"/>
      <c r="G493" s="17">
        <v>5.18090214164387E-2</v>
      </c>
      <c r="H493" s="17">
        <v>4.6218830903381899E-2</v>
      </c>
      <c r="I493" s="17">
        <v>6.7064770572750093E-2</v>
      </c>
      <c r="J493" s="17">
        <v>0.10439779674257001</v>
      </c>
      <c r="K493" s="17">
        <v>5.8696939194141699E-2</v>
      </c>
      <c r="L493" s="17">
        <v>0.115835028343709</v>
      </c>
      <c r="M493" s="17"/>
      <c r="N493" s="17">
        <v>6.5914172014313197E-2</v>
      </c>
      <c r="O493" s="17">
        <v>7.4116935771860001E-2</v>
      </c>
      <c r="P493" s="17">
        <v>0.112387735944888</v>
      </c>
      <c r="Q493" s="17">
        <v>0.102710644957608</v>
      </c>
      <c r="R493" s="17">
        <v>9.1244209257112394E-2</v>
      </c>
      <c r="S493" s="17">
        <v>8.3986889492512096E-2</v>
      </c>
      <c r="T493" s="17">
        <v>6.16277603185326E-2</v>
      </c>
      <c r="U493" s="17">
        <v>5.02807587901044E-2</v>
      </c>
      <c r="V493" s="17">
        <v>7.3767939815381295E-2</v>
      </c>
      <c r="W493" s="17">
        <v>6.9406928189112593E-2</v>
      </c>
      <c r="X493" s="17">
        <v>4.88188386280453E-2</v>
      </c>
      <c r="Y493" s="17">
        <v>6.8294242599295604E-2</v>
      </c>
      <c r="Z493" s="17"/>
      <c r="AA493" s="17">
        <v>4.2765974993715899E-2</v>
      </c>
      <c r="AB493" s="17">
        <v>7.3854739500947106E-2</v>
      </c>
      <c r="AC493" s="17">
        <v>6.3512374029786905E-2</v>
      </c>
      <c r="AD493" s="17">
        <v>7.3771923824973704E-2</v>
      </c>
      <c r="AE493" s="17">
        <v>3.68369506104399E-2</v>
      </c>
      <c r="AF493" s="17"/>
      <c r="AG493" s="17">
        <v>8.5473915760037295E-2</v>
      </c>
      <c r="AH493" s="17">
        <v>5.50451578860763E-2</v>
      </c>
      <c r="AI493" s="17">
        <v>4.8927662849414598E-2</v>
      </c>
      <c r="AJ493" s="17">
        <v>5.81087500511265E-2</v>
      </c>
      <c r="AK493" s="17">
        <v>5.3980153776256597E-2</v>
      </c>
    </row>
    <row r="494" spans="2:37" x14ac:dyDescent="0.2">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row>
    <row r="495" spans="2:37" x14ac:dyDescent="0.2">
      <c r="B495" s="6" t="s">
        <v>224</v>
      </c>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row>
    <row r="496" spans="2:37" x14ac:dyDescent="0.2">
      <c r="B496" s="21" t="s">
        <v>60</v>
      </c>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row>
    <row r="497" spans="2:37" x14ac:dyDescent="0.2">
      <c r="B497" t="s">
        <v>214</v>
      </c>
      <c r="C497" s="17">
        <v>0.40912359139023502</v>
      </c>
      <c r="D497" s="17">
        <v>0.38082875346929601</v>
      </c>
      <c r="E497" s="17">
        <v>0.43674614555657598</v>
      </c>
      <c r="F497" s="17"/>
      <c r="G497" s="17">
        <v>0.28840475242692298</v>
      </c>
      <c r="H497" s="17">
        <v>0.31762982634966003</v>
      </c>
      <c r="I497" s="17">
        <v>0.33721235082904699</v>
      </c>
      <c r="J497" s="17">
        <v>0.41801594200894299</v>
      </c>
      <c r="K497" s="17">
        <v>0.47921258834331099</v>
      </c>
      <c r="L497" s="17">
        <v>0.56715544847627297</v>
      </c>
      <c r="M497" s="17"/>
      <c r="N497" s="17">
        <v>0.32490827424420399</v>
      </c>
      <c r="O497" s="17">
        <v>0.46422813876866198</v>
      </c>
      <c r="P497" s="17">
        <v>0.46908584530630998</v>
      </c>
      <c r="Q497" s="17">
        <v>0.41926437699687402</v>
      </c>
      <c r="R497" s="17">
        <v>0.424991522777522</v>
      </c>
      <c r="S497" s="17">
        <v>0.32272778538246</v>
      </c>
      <c r="T497" s="17">
        <v>0.45568533705984698</v>
      </c>
      <c r="U497" s="17">
        <v>0.39893448913828</v>
      </c>
      <c r="V497" s="17">
        <v>0.41433043488190202</v>
      </c>
      <c r="W497" s="17">
        <v>0.48256768568994501</v>
      </c>
      <c r="X497" s="17">
        <v>0.382015188622149</v>
      </c>
      <c r="Y497" s="17">
        <v>0.28963519014721201</v>
      </c>
      <c r="Z497" s="17"/>
      <c r="AA497" s="17">
        <v>0.37612034643320003</v>
      </c>
      <c r="AB497" s="17">
        <v>0.35119113235292099</v>
      </c>
      <c r="AC497" s="17">
        <v>0.46755167193667602</v>
      </c>
      <c r="AD497" s="17">
        <v>0.42370928149605802</v>
      </c>
      <c r="AE497" s="17">
        <v>0.45682479765798301</v>
      </c>
      <c r="AF497" s="17"/>
      <c r="AG497" s="17">
        <v>0.39982463393055601</v>
      </c>
      <c r="AH497" s="17">
        <v>0.409688059629219</v>
      </c>
      <c r="AI497" s="17">
        <v>0.50462896412563396</v>
      </c>
      <c r="AJ497" s="17">
        <v>0.38455864974496901</v>
      </c>
      <c r="AK497" s="17">
        <v>0.32669341275150998</v>
      </c>
    </row>
    <row r="498" spans="2:37" x14ac:dyDescent="0.2">
      <c r="B498" t="s">
        <v>215</v>
      </c>
      <c r="C498" s="17">
        <v>0.39638294534093799</v>
      </c>
      <c r="D498" s="17">
        <v>0.409278570699248</v>
      </c>
      <c r="E498" s="17">
        <v>0.38379371931448297</v>
      </c>
      <c r="F498" s="17"/>
      <c r="G498" s="17">
        <v>0.34615010226172199</v>
      </c>
      <c r="H498" s="17">
        <v>0.46111139399200302</v>
      </c>
      <c r="I498" s="17">
        <v>0.41403482440495898</v>
      </c>
      <c r="J498" s="17">
        <v>0.39168070851276299</v>
      </c>
      <c r="K498" s="17">
        <v>0.35196156819530899</v>
      </c>
      <c r="L498" s="17">
        <v>0.39639188086399502</v>
      </c>
      <c r="M498" s="17"/>
      <c r="N498" s="17">
        <v>0.41334834947318499</v>
      </c>
      <c r="O498" s="17">
        <v>0.45067759251693001</v>
      </c>
      <c r="P498" s="17">
        <v>0.43155489383935097</v>
      </c>
      <c r="Q498" s="17">
        <v>0.378899608370381</v>
      </c>
      <c r="R498" s="17">
        <v>0.40252286456907199</v>
      </c>
      <c r="S498" s="17">
        <v>0.34867325869182703</v>
      </c>
      <c r="T498" s="17">
        <v>0.38012819024373401</v>
      </c>
      <c r="U498" s="17">
        <v>0.438241589920284</v>
      </c>
      <c r="V498" s="17">
        <v>0.43824079097248098</v>
      </c>
      <c r="W498" s="17">
        <v>0.36262903854185902</v>
      </c>
      <c r="X498" s="17">
        <v>0.28255536938876402</v>
      </c>
      <c r="Y498" s="17">
        <v>0.29305628397060701</v>
      </c>
      <c r="Z498" s="17"/>
      <c r="AA498" s="17">
        <v>0.380060581635427</v>
      </c>
      <c r="AB498" s="17">
        <v>0.45955859819185702</v>
      </c>
      <c r="AC498" s="17">
        <v>0.40688241925729901</v>
      </c>
      <c r="AD498" s="17">
        <v>0.39659490909023798</v>
      </c>
      <c r="AE498" s="17">
        <v>0.32706012336575202</v>
      </c>
      <c r="AF498" s="17"/>
      <c r="AG498" s="17">
        <v>0.36788501766329101</v>
      </c>
      <c r="AH498" s="17">
        <v>0.44293580339510602</v>
      </c>
      <c r="AI498" s="17">
        <v>0.43228038474278002</v>
      </c>
      <c r="AJ498" s="17">
        <v>0.37422554567310101</v>
      </c>
      <c r="AK498" s="17">
        <v>0.31778703090288002</v>
      </c>
    </row>
    <row r="499" spans="2:37" x14ac:dyDescent="0.2">
      <c r="B499" t="s">
        <v>216</v>
      </c>
      <c r="C499" s="17">
        <v>0.35190990251705601</v>
      </c>
      <c r="D499" s="17">
        <v>0.38352399329325099</v>
      </c>
      <c r="E499" s="17">
        <v>0.32104696075626898</v>
      </c>
      <c r="F499" s="17"/>
      <c r="G499" s="17">
        <v>0.23642169052763901</v>
      </c>
      <c r="H499" s="17">
        <v>0.29384896582320602</v>
      </c>
      <c r="I499" s="17">
        <v>0.29188329564805798</v>
      </c>
      <c r="J499" s="17">
        <v>0.373670790941041</v>
      </c>
      <c r="K499" s="17">
        <v>0.442597048740625</v>
      </c>
      <c r="L499" s="17">
        <v>0.44553163396384599</v>
      </c>
      <c r="M499" s="17"/>
      <c r="N499" s="17">
        <v>0.31062261783107198</v>
      </c>
      <c r="O499" s="17">
        <v>0.36539613908021401</v>
      </c>
      <c r="P499" s="17">
        <v>0.383026884716125</v>
      </c>
      <c r="Q499" s="17">
        <v>0.43193470753566499</v>
      </c>
      <c r="R499" s="17">
        <v>0.35063455992075898</v>
      </c>
      <c r="S499" s="17">
        <v>0.33901110185384897</v>
      </c>
      <c r="T499" s="17">
        <v>0.364442649721261</v>
      </c>
      <c r="U499" s="17">
        <v>0.38907750586089401</v>
      </c>
      <c r="V499" s="17">
        <v>0.34675345781675998</v>
      </c>
      <c r="W499" s="17">
        <v>0.33246638538178003</v>
      </c>
      <c r="X499" s="17">
        <v>0.30076361919348399</v>
      </c>
      <c r="Y499" s="17">
        <v>0.28515167926335</v>
      </c>
      <c r="Z499" s="17"/>
      <c r="AA499" s="17">
        <v>0.36630729276282498</v>
      </c>
      <c r="AB499" s="17">
        <v>0.30743107659771701</v>
      </c>
      <c r="AC499" s="17">
        <v>0.38916971238475401</v>
      </c>
      <c r="AD499" s="17">
        <v>0.36583545146225799</v>
      </c>
      <c r="AE499" s="17">
        <v>0.38352322701335601</v>
      </c>
      <c r="AF499" s="17"/>
      <c r="AG499" s="17">
        <v>0.37848175782667398</v>
      </c>
      <c r="AH499" s="17">
        <v>0.35110812662143998</v>
      </c>
      <c r="AI499" s="17">
        <v>0.38365621324638399</v>
      </c>
      <c r="AJ499" s="17">
        <v>0.32697780341631499</v>
      </c>
      <c r="AK499" s="17">
        <v>0.290094624020514</v>
      </c>
    </row>
    <row r="500" spans="2:37" x14ac:dyDescent="0.2">
      <c r="B500" t="s">
        <v>217</v>
      </c>
      <c r="C500" s="17">
        <v>0.33985947876191502</v>
      </c>
      <c r="D500" s="17">
        <v>0.34499030172364598</v>
      </c>
      <c r="E500" s="17">
        <v>0.33485056386463702</v>
      </c>
      <c r="F500" s="17"/>
      <c r="G500" s="17">
        <v>0.39305609482082698</v>
      </c>
      <c r="H500" s="17">
        <v>0.43374162388010901</v>
      </c>
      <c r="I500" s="17">
        <v>0.36175090239417401</v>
      </c>
      <c r="J500" s="17">
        <v>0.29275383897032797</v>
      </c>
      <c r="K500" s="17">
        <v>0.27043679896478501</v>
      </c>
      <c r="L500" s="17">
        <v>0.29557129671551502</v>
      </c>
      <c r="M500" s="17"/>
      <c r="N500" s="17">
        <v>0.429583169441556</v>
      </c>
      <c r="O500" s="17">
        <v>0.30012699757662398</v>
      </c>
      <c r="P500" s="17">
        <v>0.38313878685157698</v>
      </c>
      <c r="Q500" s="17">
        <v>0.27330306916070701</v>
      </c>
      <c r="R500" s="17">
        <v>0.32563165383944098</v>
      </c>
      <c r="S500" s="17">
        <v>0.329518060565125</v>
      </c>
      <c r="T500" s="17">
        <v>0.325097050445814</v>
      </c>
      <c r="U500" s="17">
        <v>0.29790129917278602</v>
      </c>
      <c r="V500" s="17">
        <v>0.38361613960520802</v>
      </c>
      <c r="W500" s="17">
        <v>0.314404149686839</v>
      </c>
      <c r="X500" s="17">
        <v>0.298908489626528</v>
      </c>
      <c r="Y500" s="17">
        <v>0.319966640162063</v>
      </c>
      <c r="Z500" s="17"/>
      <c r="AA500" s="17">
        <v>0.39475674839001601</v>
      </c>
      <c r="AB500" s="17">
        <v>0.39457762610563202</v>
      </c>
      <c r="AC500" s="17">
        <v>0.31059799951157102</v>
      </c>
      <c r="AD500" s="17">
        <v>0.31431448739690299</v>
      </c>
      <c r="AE500" s="17">
        <v>0.299244711576578</v>
      </c>
      <c r="AF500" s="17"/>
      <c r="AG500" s="17">
        <v>0.35491213125902699</v>
      </c>
      <c r="AH500" s="17">
        <v>0.36015463111340901</v>
      </c>
      <c r="AI500" s="17">
        <v>0.34117127550516502</v>
      </c>
      <c r="AJ500" s="17">
        <v>0.33389938842285399</v>
      </c>
      <c r="AK500" s="17">
        <v>0.30371090654191801</v>
      </c>
    </row>
    <row r="501" spans="2:37" x14ac:dyDescent="0.2">
      <c r="B501" t="s">
        <v>218</v>
      </c>
      <c r="C501" s="17">
        <v>0.30673213541938898</v>
      </c>
      <c r="D501" s="17">
        <v>0.321419511912788</v>
      </c>
      <c r="E501" s="17">
        <v>0.29239373016384901</v>
      </c>
      <c r="F501" s="17"/>
      <c r="G501" s="17">
        <v>0.32495293640838402</v>
      </c>
      <c r="H501" s="17">
        <v>0.45653244866532</v>
      </c>
      <c r="I501" s="17">
        <v>0.34907541344071003</v>
      </c>
      <c r="J501" s="17">
        <v>0.271819762075798</v>
      </c>
      <c r="K501" s="17">
        <v>0.25472487361014401</v>
      </c>
      <c r="L501" s="17">
        <v>0.20211621034969299</v>
      </c>
      <c r="M501" s="17"/>
      <c r="N501" s="17">
        <v>0.39674508775122802</v>
      </c>
      <c r="O501" s="17">
        <v>0.28707792520827402</v>
      </c>
      <c r="P501" s="17">
        <v>0.29885606795359998</v>
      </c>
      <c r="Q501" s="17">
        <v>0.25671302588504602</v>
      </c>
      <c r="R501" s="17">
        <v>0.30633308683205701</v>
      </c>
      <c r="S501" s="17">
        <v>0.32339027310429003</v>
      </c>
      <c r="T501" s="17">
        <v>0.25201370667440798</v>
      </c>
      <c r="U501" s="17">
        <v>0.37361139022621598</v>
      </c>
      <c r="V501" s="17">
        <v>0.33898984250681102</v>
      </c>
      <c r="W501" s="17">
        <v>0.26607608271522998</v>
      </c>
      <c r="X501" s="17">
        <v>0.249338346341093</v>
      </c>
      <c r="Y501" s="17">
        <v>0.24881318082662501</v>
      </c>
      <c r="Z501" s="17"/>
      <c r="AA501" s="17">
        <v>0.34807481290949199</v>
      </c>
      <c r="AB501" s="17">
        <v>0.391009737297911</v>
      </c>
      <c r="AC501" s="17">
        <v>0.25156438322779401</v>
      </c>
      <c r="AD501" s="17">
        <v>0.28748814908018699</v>
      </c>
      <c r="AE501" s="17">
        <v>0.33185573683033798</v>
      </c>
      <c r="AF501" s="17"/>
      <c r="AG501" s="17">
        <v>0.30468440014544002</v>
      </c>
      <c r="AH501" s="17">
        <v>0.36624884101355998</v>
      </c>
      <c r="AI501" s="17">
        <v>0.283368164681853</v>
      </c>
      <c r="AJ501" s="17">
        <v>0.30545737866859601</v>
      </c>
      <c r="AK501" s="17">
        <v>0.24715509465944699</v>
      </c>
    </row>
    <row r="502" spans="2:37" x14ac:dyDescent="0.2">
      <c r="B502" t="s">
        <v>219</v>
      </c>
      <c r="C502" s="17">
        <v>0.29333160359421301</v>
      </c>
      <c r="D502" s="17">
        <v>0.31343816346282</v>
      </c>
      <c r="E502" s="17">
        <v>0.273702774455092</v>
      </c>
      <c r="F502" s="17"/>
      <c r="G502" s="17">
        <v>0.28524713060273899</v>
      </c>
      <c r="H502" s="17">
        <v>0.32409582423143002</v>
      </c>
      <c r="I502" s="17">
        <v>0.29378824196756298</v>
      </c>
      <c r="J502" s="17">
        <v>0.30371460384787402</v>
      </c>
      <c r="K502" s="17">
        <v>0.30539388170720499</v>
      </c>
      <c r="L502" s="17">
        <v>0.256879751308632</v>
      </c>
      <c r="M502" s="17"/>
      <c r="N502" s="17">
        <v>0.37507955484698402</v>
      </c>
      <c r="O502" s="17">
        <v>0.33985595609413299</v>
      </c>
      <c r="P502" s="17">
        <v>0.30763343276583899</v>
      </c>
      <c r="Q502" s="17">
        <v>0.27040684015814098</v>
      </c>
      <c r="R502" s="17">
        <v>0.25052778133631998</v>
      </c>
      <c r="S502" s="17">
        <v>0.24439019106286999</v>
      </c>
      <c r="T502" s="17">
        <v>0.28070708557280699</v>
      </c>
      <c r="U502" s="17">
        <v>0.33853134016792402</v>
      </c>
      <c r="V502" s="17">
        <v>0.28610524628153999</v>
      </c>
      <c r="W502" s="17">
        <v>0.256492972352932</v>
      </c>
      <c r="X502" s="17">
        <v>0.16320151352434001</v>
      </c>
      <c r="Y502" s="17">
        <v>0.31338694170270798</v>
      </c>
      <c r="Z502" s="17"/>
      <c r="AA502" s="17">
        <v>0.30366412807623</v>
      </c>
      <c r="AB502" s="17">
        <v>0.33662089936730799</v>
      </c>
      <c r="AC502" s="17">
        <v>0.26690488746086499</v>
      </c>
      <c r="AD502" s="17">
        <v>0.29579182952733901</v>
      </c>
      <c r="AE502" s="17">
        <v>0.31533215462443398</v>
      </c>
      <c r="AF502" s="17"/>
      <c r="AG502" s="17">
        <v>0.29313837469503401</v>
      </c>
      <c r="AH502" s="17">
        <v>0.32151898835571402</v>
      </c>
      <c r="AI502" s="17">
        <v>0.27598750451652598</v>
      </c>
      <c r="AJ502" s="17">
        <v>0.34306073155577599</v>
      </c>
      <c r="AK502" s="17">
        <v>0.20750507937252599</v>
      </c>
    </row>
    <row r="503" spans="2:37" x14ac:dyDescent="0.2">
      <c r="B503" t="s">
        <v>220</v>
      </c>
      <c r="C503" s="17">
        <v>0.26387914076272301</v>
      </c>
      <c r="D503" s="17">
        <v>0.29270745843316798</v>
      </c>
      <c r="E503" s="17">
        <v>0.23573578229566899</v>
      </c>
      <c r="F503" s="17"/>
      <c r="G503" s="17">
        <v>0.34530722230793098</v>
      </c>
      <c r="H503" s="17">
        <v>0.38116614647489599</v>
      </c>
      <c r="I503" s="17">
        <v>0.30796624074668799</v>
      </c>
      <c r="J503" s="17">
        <v>0.222289759947532</v>
      </c>
      <c r="K503" s="17">
        <v>0.18865586339803</v>
      </c>
      <c r="L503" s="17">
        <v>0.16339574288525099</v>
      </c>
      <c r="M503" s="17"/>
      <c r="N503" s="17">
        <v>0.39475605911405498</v>
      </c>
      <c r="O503" s="17">
        <v>0.21770628489278299</v>
      </c>
      <c r="P503" s="17">
        <v>0.26432965397481401</v>
      </c>
      <c r="Q503" s="17">
        <v>0.22887540046766</v>
      </c>
      <c r="R503" s="17">
        <v>0.25287616737398799</v>
      </c>
      <c r="S503" s="17">
        <v>0.27467489027470798</v>
      </c>
      <c r="T503" s="17">
        <v>0.20694551476709899</v>
      </c>
      <c r="U503" s="17">
        <v>0.28448213270343398</v>
      </c>
      <c r="V503" s="17">
        <v>0.31053987810448103</v>
      </c>
      <c r="W503" s="17">
        <v>0.20692543951155501</v>
      </c>
      <c r="X503" s="17">
        <v>0.18975255099202901</v>
      </c>
      <c r="Y503" s="17">
        <v>0.19651830005041199</v>
      </c>
      <c r="Z503" s="17"/>
      <c r="AA503" s="17">
        <v>0.29730133976238499</v>
      </c>
      <c r="AB503" s="17">
        <v>0.352081102222908</v>
      </c>
      <c r="AC503" s="17">
        <v>0.26806472428358802</v>
      </c>
      <c r="AD503" s="17">
        <v>0.230250368888026</v>
      </c>
      <c r="AE503" s="17">
        <v>0.26268698557088899</v>
      </c>
      <c r="AF503" s="17"/>
      <c r="AG503" s="17">
        <v>0.24811530283421401</v>
      </c>
      <c r="AH503" s="17">
        <v>0.32597319823014997</v>
      </c>
      <c r="AI503" s="17">
        <v>0.238232421691044</v>
      </c>
      <c r="AJ503" s="17">
        <v>0.23988439889739899</v>
      </c>
      <c r="AK503" s="17">
        <v>0.214364003993952</v>
      </c>
    </row>
    <row r="504" spans="2:37" x14ac:dyDescent="0.2">
      <c r="B504" t="s">
        <v>221</v>
      </c>
      <c r="C504" s="17">
        <v>0.25934391570984</v>
      </c>
      <c r="D504" s="17">
        <v>0.26011819163725602</v>
      </c>
      <c r="E504" s="17">
        <v>0.25858803653483198</v>
      </c>
      <c r="F504" s="17"/>
      <c r="G504" s="17">
        <v>0.197840687624803</v>
      </c>
      <c r="H504" s="17">
        <v>0.23400667787218299</v>
      </c>
      <c r="I504" s="17">
        <v>0.210075989298704</v>
      </c>
      <c r="J504" s="17">
        <v>0.26339360476922602</v>
      </c>
      <c r="K504" s="17">
        <v>0.30326566452180098</v>
      </c>
      <c r="L504" s="17">
        <v>0.32774149950229098</v>
      </c>
      <c r="M504" s="17"/>
      <c r="N504" s="17">
        <v>0.23303304567406</v>
      </c>
      <c r="O504" s="17">
        <v>0.33075880146631798</v>
      </c>
      <c r="P504" s="17">
        <v>0.28869209909782501</v>
      </c>
      <c r="Q504" s="17">
        <v>0.292455426926295</v>
      </c>
      <c r="R504" s="17">
        <v>0.26873168956663901</v>
      </c>
      <c r="S504" s="17">
        <v>0.26850314792414298</v>
      </c>
      <c r="T504" s="17">
        <v>0.23928167006929599</v>
      </c>
      <c r="U504" s="17">
        <v>0.18770448052205699</v>
      </c>
      <c r="V504" s="17">
        <v>0.21664778925126699</v>
      </c>
      <c r="W504" s="17">
        <v>0.224630124611187</v>
      </c>
      <c r="X504" s="17">
        <v>0.253948026087089</v>
      </c>
      <c r="Y504" s="17">
        <v>0.26497153442098198</v>
      </c>
      <c r="Z504" s="17"/>
      <c r="AA504" s="17">
        <v>0.251225068388161</v>
      </c>
      <c r="AB504" s="17">
        <v>0.19198127021556499</v>
      </c>
      <c r="AC504" s="17">
        <v>0.300260856877959</v>
      </c>
      <c r="AD504" s="17">
        <v>0.25378890293119599</v>
      </c>
      <c r="AE504" s="17">
        <v>0.38017919767077502</v>
      </c>
      <c r="AF504" s="17"/>
      <c r="AG504" s="17">
        <v>0.26364215367575999</v>
      </c>
      <c r="AH504" s="17">
        <v>0.23446798513936601</v>
      </c>
      <c r="AI504" s="17">
        <v>0.312960668299193</v>
      </c>
      <c r="AJ504" s="17">
        <v>0.25555502299822402</v>
      </c>
      <c r="AK504" s="17">
        <v>0.32984000593864898</v>
      </c>
    </row>
    <row r="505" spans="2:37" x14ac:dyDescent="0.2">
      <c r="B505" t="s">
        <v>222</v>
      </c>
      <c r="C505" s="17">
        <v>0.20299099509829199</v>
      </c>
      <c r="D505" s="17">
        <v>0.23650030555606</v>
      </c>
      <c r="E505" s="17">
        <v>0.17027786396877101</v>
      </c>
      <c r="F505" s="17"/>
      <c r="G505" s="17">
        <v>0.21377015449587</v>
      </c>
      <c r="H505" s="17">
        <v>0.27676814963692897</v>
      </c>
      <c r="I505" s="17">
        <v>0.207078762082997</v>
      </c>
      <c r="J505" s="17">
        <v>0.20467199947304199</v>
      </c>
      <c r="K505" s="17">
        <v>0.175109508708717</v>
      </c>
      <c r="L505" s="17">
        <v>0.150092648387391</v>
      </c>
      <c r="M505" s="17"/>
      <c r="N505" s="17">
        <v>0.29138468120671301</v>
      </c>
      <c r="O505" s="17">
        <v>0.17300910405766201</v>
      </c>
      <c r="P505" s="17">
        <v>0.20665399231017301</v>
      </c>
      <c r="Q505" s="17">
        <v>0.18483188781196999</v>
      </c>
      <c r="R505" s="17">
        <v>0.206590606750787</v>
      </c>
      <c r="S505" s="17">
        <v>0.19924929931576801</v>
      </c>
      <c r="T505" s="17">
        <v>0.147043501875842</v>
      </c>
      <c r="U505" s="17">
        <v>0.23347008090597801</v>
      </c>
      <c r="V505" s="17">
        <v>0.219274154457651</v>
      </c>
      <c r="W505" s="17">
        <v>0.190915141288449</v>
      </c>
      <c r="X505" s="17">
        <v>0.135195729035502</v>
      </c>
      <c r="Y505" s="17">
        <v>0.16486958023852799</v>
      </c>
      <c r="Z505" s="17"/>
      <c r="AA505" s="17">
        <v>0.23395043980670599</v>
      </c>
      <c r="AB505" s="17">
        <v>0.23248833792742399</v>
      </c>
      <c r="AC505" s="17">
        <v>0.179518348699852</v>
      </c>
      <c r="AD505" s="17">
        <v>0.20898159755669199</v>
      </c>
      <c r="AE505" s="17">
        <v>0.18355460195845399</v>
      </c>
      <c r="AF505" s="17"/>
      <c r="AG505" s="17">
        <v>0.195827814629351</v>
      </c>
      <c r="AH505" s="17">
        <v>0.22352642146368901</v>
      </c>
      <c r="AI505" s="17">
        <v>0.17154006734121299</v>
      </c>
      <c r="AJ505" s="17">
        <v>0.21064428720844899</v>
      </c>
      <c r="AK505" s="17">
        <v>0.15385479650487899</v>
      </c>
    </row>
    <row r="506" spans="2:37" x14ac:dyDescent="0.2">
      <c r="B506" t="s">
        <v>223</v>
      </c>
      <c r="C506" s="17">
        <v>0.134977298943222</v>
      </c>
      <c r="D506" s="17">
        <v>0.127377545519756</v>
      </c>
      <c r="E506" s="17">
        <v>0.14239648265358801</v>
      </c>
      <c r="F506" s="17"/>
      <c r="G506" s="17">
        <v>0.17559296040679201</v>
      </c>
      <c r="H506" s="17">
        <v>0.18354327770871401</v>
      </c>
      <c r="I506" s="17">
        <v>0.14816963121959301</v>
      </c>
      <c r="J506" s="17">
        <v>0.114287864436766</v>
      </c>
      <c r="K506" s="17">
        <v>0.11683550063409</v>
      </c>
      <c r="L506" s="17">
        <v>8.7010010464923099E-2</v>
      </c>
      <c r="M506" s="17"/>
      <c r="N506" s="17">
        <v>0.14103657589721</v>
      </c>
      <c r="O506" s="17">
        <v>0.139560073207805</v>
      </c>
      <c r="P506" s="17">
        <v>0.13662022732811199</v>
      </c>
      <c r="Q506" s="17">
        <v>7.24191083727663E-2</v>
      </c>
      <c r="R506" s="17">
        <v>0.16203523092210401</v>
      </c>
      <c r="S506" s="17">
        <v>0.18083292973243301</v>
      </c>
      <c r="T506" s="17">
        <v>0.114768488966539</v>
      </c>
      <c r="U506" s="17">
        <v>0.16740701760040899</v>
      </c>
      <c r="V506" s="17">
        <v>0.119672438627422</v>
      </c>
      <c r="W506" s="17">
        <v>0.15251044768671199</v>
      </c>
      <c r="X506" s="17">
        <v>9.8313818119254895E-2</v>
      </c>
      <c r="Y506" s="17">
        <v>0.14453675970351099</v>
      </c>
      <c r="Z506" s="17"/>
      <c r="AA506" s="17">
        <v>0.11171840518445</v>
      </c>
      <c r="AB506" s="17">
        <v>0.191600883203214</v>
      </c>
      <c r="AC506" s="17">
        <v>0.127763334875371</v>
      </c>
      <c r="AD506" s="17">
        <v>9.7748904172056297E-2</v>
      </c>
      <c r="AE506" s="17">
        <v>0.20190936478971599</v>
      </c>
      <c r="AF506" s="17"/>
      <c r="AG506" s="17">
        <v>9.9375762414619706E-2</v>
      </c>
      <c r="AH506" s="17">
        <v>0.15877470107951899</v>
      </c>
      <c r="AI506" s="17">
        <v>9.70488206117434E-2</v>
      </c>
      <c r="AJ506" s="17">
        <v>0.12174592147985901</v>
      </c>
      <c r="AK506" s="17">
        <v>0.19088210520541399</v>
      </c>
    </row>
    <row r="507" spans="2:37" x14ac:dyDescent="0.2">
      <c r="B507" t="s">
        <v>206</v>
      </c>
      <c r="C507" s="17">
        <v>3.7112114754376202E-2</v>
      </c>
      <c r="D507" s="17">
        <v>2.8789370241566699E-2</v>
      </c>
      <c r="E507" s="17">
        <v>4.5237111326543601E-2</v>
      </c>
      <c r="F507" s="17"/>
      <c r="G507" s="17">
        <v>3.0954297669934999E-2</v>
      </c>
      <c r="H507" s="17">
        <v>1.5903707046109002E-2</v>
      </c>
      <c r="I507" s="17">
        <v>2.93506995515911E-2</v>
      </c>
      <c r="J507" s="17">
        <v>4.3118760065943097E-2</v>
      </c>
      <c r="K507" s="17">
        <v>4.6538558226656999E-2</v>
      </c>
      <c r="L507" s="17">
        <v>5.3475290626119297E-2</v>
      </c>
      <c r="M507" s="17"/>
      <c r="N507" s="17">
        <v>3.3996183641479598E-2</v>
      </c>
      <c r="O507" s="17">
        <v>2.6644964716429301E-2</v>
      </c>
      <c r="P507" s="17">
        <v>4.3656237453293598E-2</v>
      </c>
      <c r="Q507" s="17">
        <v>4.1539566275353698E-2</v>
      </c>
      <c r="R507" s="17">
        <v>0</v>
      </c>
      <c r="S507" s="17">
        <v>5.0745304292626102E-2</v>
      </c>
      <c r="T507" s="17">
        <v>4.4170135318851597E-2</v>
      </c>
      <c r="U507" s="17">
        <v>7.1417262867514805E-2</v>
      </c>
      <c r="V507" s="17">
        <v>2.55646460455205E-2</v>
      </c>
      <c r="W507" s="17">
        <v>3.4773724844064102E-2</v>
      </c>
      <c r="X507" s="17">
        <v>3.5902893510170598E-2</v>
      </c>
      <c r="Y507" s="17">
        <v>9.9249683059727201E-2</v>
      </c>
      <c r="Z507" s="17"/>
      <c r="AA507" s="17">
        <v>3.0780449613983199E-2</v>
      </c>
      <c r="AB507" s="17">
        <v>2.7236336271053901E-2</v>
      </c>
      <c r="AC507" s="17">
        <v>4.1979563290197299E-3</v>
      </c>
      <c r="AD507" s="17">
        <v>3.6598958554988403E-2</v>
      </c>
      <c r="AE507" s="17">
        <v>2.6013257079636799E-2</v>
      </c>
      <c r="AF507" s="17"/>
      <c r="AG507" s="17">
        <v>3.7055558016548099E-2</v>
      </c>
      <c r="AH507" s="17">
        <v>2.74557772879854E-2</v>
      </c>
      <c r="AI507" s="17">
        <v>0</v>
      </c>
      <c r="AJ507" s="17">
        <v>3.3223381121584898E-2</v>
      </c>
      <c r="AK507" s="17">
        <v>3.6766005522640297E-2</v>
      </c>
    </row>
    <row r="508" spans="2:37" x14ac:dyDescent="0.2">
      <c r="B508" t="s">
        <v>126</v>
      </c>
      <c r="C508" s="17">
        <v>3.6853721370283803E-2</v>
      </c>
      <c r="D508" s="17">
        <v>3.7959973388634403E-2</v>
      </c>
      <c r="E508" s="17">
        <v>3.57737538375529E-2</v>
      </c>
      <c r="F508" s="17"/>
      <c r="G508" s="17">
        <v>1.10395071476915E-2</v>
      </c>
      <c r="H508" s="17">
        <v>5.1845219079751197E-3</v>
      </c>
      <c r="I508" s="17">
        <v>8.4165392336225508E-3</v>
      </c>
      <c r="J508" s="17">
        <v>3.7030822037764997E-2</v>
      </c>
      <c r="K508" s="17">
        <v>6.3691029041963207E-2</v>
      </c>
      <c r="L508" s="17">
        <v>8.4498907252404595E-2</v>
      </c>
      <c r="M508" s="17"/>
      <c r="N508" s="17">
        <v>2.72050650122421E-2</v>
      </c>
      <c r="O508" s="17">
        <v>4.0456597132286602E-2</v>
      </c>
      <c r="P508" s="17">
        <v>4.7766444450412102E-2</v>
      </c>
      <c r="Q508" s="17">
        <v>2.87657636758583E-2</v>
      </c>
      <c r="R508" s="17">
        <v>3.39258807492928E-2</v>
      </c>
      <c r="S508" s="17">
        <v>2.7485880731394002E-2</v>
      </c>
      <c r="T508" s="17">
        <v>3.1650715738138498E-2</v>
      </c>
      <c r="U508" s="17">
        <v>0</v>
      </c>
      <c r="V508" s="17">
        <v>4.4948153298644898E-2</v>
      </c>
      <c r="W508" s="17">
        <v>7.2730742560216499E-2</v>
      </c>
      <c r="X508" s="17">
        <v>3.5433856552812601E-2</v>
      </c>
      <c r="Y508" s="17">
        <v>2.3809859859248599E-2</v>
      </c>
      <c r="Z508" s="17"/>
      <c r="AA508" s="17">
        <v>3.0868909805156001E-2</v>
      </c>
      <c r="AB508" s="17">
        <v>2.4360411624212899E-2</v>
      </c>
      <c r="AC508" s="17">
        <v>2.1902351524186001E-2</v>
      </c>
      <c r="AD508" s="17">
        <v>2.6683724982365001E-2</v>
      </c>
      <c r="AE508" s="17">
        <v>4.2102841232018497E-2</v>
      </c>
      <c r="AF508" s="17"/>
      <c r="AG508" s="17">
        <v>5.4111129964612398E-2</v>
      </c>
      <c r="AH508" s="17">
        <v>2.98794933423909E-2</v>
      </c>
      <c r="AI508" s="17">
        <v>3.6100597906169103E-2</v>
      </c>
      <c r="AJ508" s="17">
        <v>7.6976334746429002E-3</v>
      </c>
      <c r="AK508" s="17">
        <v>7.2871738502774994E-2</v>
      </c>
    </row>
    <row r="509" spans="2:37" x14ac:dyDescent="0.2">
      <c r="B509" t="s">
        <v>73</v>
      </c>
      <c r="C509" s="17">
        <v>2.6326797488681299E-2</v>
      </c>
      <c r="D509" s="17">
        <v>1.9807115017638401E-2</v>
      </c>
      <c r="E509" s="17">
        <v>3.2691572671592901E-2</v>
      </c>
      <c r="F509" s="17"/>
      <c r="G509" s="17">
        <v>1.3452007698513801E-2</v>
      </c>
      <c r="H509" s="17">
        <v>2.4462499544746E-2</v>
      </c>
      <c r="I509" s="17">
        <v>2.16844478263729E-2</v>
      </c>
      <c r="J509" s="17">
        <v>4.6851251992929499E-2</v>
      </c>
      <c r="K509" s="17">
        <v>2.9715290791960301E-2</v>
      </c>
      <c r="L509" s="17">
        <v>2.1208852528376999E-2</v>
      </c>
      <c r="M509" s="17"/>
      <c r="N509" s="17">
        <v>4.3507674639407896E-3</v>
      </c>
      <c r="O509" s="17">
        <v>2.9503632737705902E-2</v>
      </c>
      <c r="P509" s="17">
        <v>2.1328413736946501E-2</v>
      </c>
      <c r="Q509" s="17">
        <v>3.5230796727286802E-2</v>
      </c>
      <c r="R509" s="17">
        <v>5.2131269445233802E-2</v>
      </c>
      <c r="S509" s="17">
        <v>1.9230803417201001E-2</v>
      </c>
      <c r="T509" s="17">
        <v>2.0717120097873899E-2</v>
      </c>
      <c r="U509" s="17">
        <v>1.5831598288986001E-2</v>
      </c>
      <c r="V509" s="17">
        <v>2.4478784236790001E-2</v>
      </c>
      <c r="W509" s="17">
        <v>3.8795988468766203E-2</v>
      </c>
      <c r="X509" s="17">
        <v>5.4777834739406402E-2</v>
      </c>
      <c r="Y509" s="17">
        <v>1.38922511156871E-2</v>
      </c>
      <c r="Z509" s="17"/>
      <c r="AA509" s="17">
        <v>1.91608624775177E-2</v>
      </c>
      <c r="AB509" s="17">
        <v>5.35676896602502E-3</v>
      </c>
      <c r="AC509" s="17">
        <v>1.8527347292259199E-2</v>
      </c>
      <c r="AD509" s="17">
        <v>2.1568103903154601E-2</v>
      </c>
      <c r="AE509" s="17">
        <v>9.7933359781218893E-3</v>
      </c>
      <c r="AF509" s="17"/>
      <c r="AG509" s="17">
        <v>1.75826779924904E-2</v>
      </c>
      <c r="AH509" s="17">
        <v>6.3984124167479903E-3</v>
      </c>
      <c r="AI509" s="17">
        <v>2.5877475418812201E-2</v>
      </c>
      <c r="AJ509" s="17">
        <v>3.53820772925054E-2</v>
      </c>
      <c r="AK509" s="17">
        <v>1.6999517578312699E-2</v>
      </c>
    </row>
    <row r="510" spans="2:37" x14ac:dyDescent="0.2">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c r="AK510" s="17"/>
    </row>
    <row r="511" spans="2:37" x14ac:dyDescent="0.2">
      <c r="B511" s="6" t="s">
        <v>229</v>
      </c>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c r="AG511" s="17"/>
      <c r="AH511" s="17"/>
      <c r="AI511" s="17"/>
      <c r="AJ511" s="17"/>
      <c r="AK511" s="17"/>
    </row>
    <row r="512" spans="2:37" x14ac:dyDescent="0.2">
      <c r="B512" s="21" t="s">
        <v>60</v>
      </c>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c r="AF512" s="17"/>
      <c r="AG512" s="17"/>
      <c r="AH512" s="17"/>
      <c r="AI512" s="17"/>
      <c r="AJ512" s="17"/>
      <c r="AK512" s="17"/>
    </row>
    <row r="513" spans="2:37" x14ac:dyDescent="0.2">
      <c r="B513" t="s">
        <v>225</v>
      </c>
      <c r="C513" s="17">
        <v>0.11390243503405</v>
      </c>
      <c r="D513" s="17">
        <v>0.14397548507907701</v>
      </c>
      <c r="E513" s="17">
        <v>8.45439189634941E-2</v>
      </c>
      <c r="F513" s="17"/>
      <c r="G513" s="17">
        <v>0.23384522941565</v>
      </c>
      <c r="H513" s="17">
        <v>0.25398932150933501</v>
      </c>
      <c r="I513" s="17">
        <v>0.14899167648769701</v>
      </c>
      <c r="J513" s="17">
        <v>4.0851877693686402E-2</v>
      </c>
      <c r="K513" s="17">
        <v>3.2334014663315799E-2</v>
      </c>
      <c r="L513" s="17">
        <v>6.5293406123386501E-3</v>
      </c>
      <c r="M513" s="17"/>
      <c r="N513" s="17">
        <v>0.18816750280928901</v>
      </c>
      <c r="O513" s="17">
        <v>6.8932585438055805E-2</v>
      </c>
      <c r="P513" s="17">
        <v>8.7048465222439197E-2</v>
      </c>
      <c r="Q513" s="17">
        <v>5.8631798674444298E-2</v>
      </c>
      <c r="R513" s="17">
        <v>8.86118926324789E-2</v>
      </c>
      <c r="S513" s="17">
        <v>0.13951096333639601</v>
      </c>
      <c r="T513" s="17">
        <v>8.1281081521819704E-2</v>
      </c>
      <c r="U513" s="17">
        <v>0.186468801848518</v>
      </c>
      <c r="V513" s="17">
        <v>0.14130528272960199</v>
      </c>
      <c r="W513" s="17">
        <v>0.13504034498601</v>
      </c>
      <c r="X513" s="17">
        <v>9.0325358199728104E-2</v>
      </c>
      <c r="Y513" s="17">
        <v>4.6085929238476299E-2</v>
      </c>
      <c r="Z513" s="17"/>
      <c r="AA513" s="17">
        <v>0.130730117828155</v>
      </c>
      <c r="AB513" s="17">
        <v>0.21853140846857799</v>
      </c>
      <c r="AC513" s="17">
        <v>4.7419704792423398E-2</v>
      </c>
      <c r="AD513" s="17">
        <v>8.9275108178972995E-2</v>
      </c>
      <c r="AE513" s="17">
        <v>0.12602924078387401</v>
      </c>
      <c r="AF513" s="17"/>
      <c r="AG513" s="17">
        <v>0.10487998130019199</v>
      </c>
      <c r="AH513" s="17">
        <v>0.14491775218884301</v>
      </c>
      <c r="AI513" s="17">
        <v>5.3596928530853197E-2</v>
      </c>
      <c r="AJ513" s="17">
        <v>0.13619131765642301</v>
      </c>
      <c r="AK513" s="17">
        <v>0.134208111403297</v>
      </c>
    </row>
    <row r="514" spans="2:37" x14ac:dyDescent="0.2">
      <c r="B514" t="s">
        <v>226</v>
      </c>
      <c r="C514" s="17">
        <v>0.25659756834844599</v>
      </c>
      <c r="D514" s="17">
        <v>0.27627494739114999</v>
      </c>
      <c r="E514" s="17">
        <v>0.237387722722988</v>
      </c>
      <c r="F514" s="17"/>
      <c r="G514" s="17">
        <v>0.33153460195676898</v>
      </c>
      <c r="H514" s="17">
        <v>0.39937792878738498</v>
      </c>
      <c r="I514" s="17">
        <v>0.28166256523399802</v>
      </c>
      <c r="J514" s="17">
        <v>0.25755370656959198</v>
      </c>
      <c r="K514" s="17">
        <v>0.17619985907087701</v>
      </c>
      <c r="L514" s="17">
        <v>0.124162878600759</v>
      </c>
      <c r="M514" s="17"/>
      <c r="N514" s="17">
        <v>0.33057247299465298</v>
      </c>
      <c r="O514" s="17">
        <v>0.22478943836638299</v>
      </c>
      <c r="P514" s="17">
        <v>0.26526960814216299</v>
      </c>
      <c r="Q514" s="17">
        <v>0.267264691057438</v>
      </c>
      <c r="R514" s="17">
        <v>0.26098510966972799</v>
      </c>
      <c r="S514" s="17">
        <v>0.29571913099532798</v>
      </c>
      <c r="T514" s="17">
        <v>0.24852549012835101</v>
      </c>
      <c r="U514" s="17">
        <v>0.24810155574898199</v>
      </c>
      <c r="V514" s="17">
        <v>0.26202597527496202</v>
      </c>
      <c r="W514" s="17">
        <v>0.15606811168635201</v>
      </c>
      <c r="X514" s="17">
        <v>0.19610948639036299</v>
      </c>
      <c r="Y514" s="17">
        <v>0.28255014654459198</v>
      </c>
      <c r="Z514" s="17"/>
      <c r="AA514" s="17">
        <v>0.22726220684241899</v>
      </c>
      <c r="AB514" s="17">
        <v>0.34626828206872501</v>
      </c>
      <c r="AC514" s="17">
        <v>0.23848251006479099</v>
      </c>
      <c r="AD514" s="17">
        <v>0.27115464971485698</v>
      </c>
      <c r="AE514" s="17">
        <v>0.29848919169182497</v>
      </c>
      <c r="AF514" s="17"/>
      <c r="AG514" s="17">
        <v>0.21406144439366501</v>
      </c>
      <c r="AH514" s="17">
        <v>0.29362313555411101</v>
      </c>
      <c r="AI514" s="17">
        <v>0.25260815702464301</v>
      </c>
      <c r="AJ514" s="17">
        <v>0.28888895089883398</v>
      </c>
      <c r="AK514" s="17">
        <v>0.33399456998010202</v>
      </c>
    </row>
    <row r="515" spans="2:37" x14ac:dyDescent="0.2">
      <c r="B515" t="s">
        <v>227</v>
      </c>
      <c r="C515" s="17">
        <v>0.35216362112085497</v>
      </c>
      <c r="D515" s="17">
        <v>0.34544753304980402</v>
      </c>
      <c r="E515" s="17">
        <v>0.35872013531779001</v>
      </c>
      <c r="F515" s="17"/>
      <c r="G515" s="17">
        <v>0.32090924143244698</v>
      </c>
      <c r="H515" s="17">
        <v>0.25053896233633999</v>
      </c>
      <c r="I515" s="17">
        <v>0.40562274856583902</v>
      </c>
      <c r="J515" s="17">
        <v>0.41141238283702303</v>
      </c>
      <c r="K515" s="17">
        <v>0.40635601613771</v>
      </c>
      <c r="L515" s="17">
        <v>0.32751212087591802</v>
      </c>
      <c r="M515" s="17"/>
      <c r="N515" s="17">
        <v>0.34199297949194502</v>
      </c>
      <c r="O515" s="17">
        <v>0.39737715750112201</v>
      </c>
      <c r="P515" s="17">
        <v>0.30753436037703702</v>
      </c>
      <c r="Q515" s="17">
        <v>0.31488117982852198</v>
      </c>
      <c r="R515" s="17">
        <v>0.37099954253209599</v>
      </c>
      <c r="S515" s="17">
        <v>0.334293219552175</v>
      </c>
      <c r="T515" s="17">
        <v>0.30285597501657502</v>
      </c>
      <c r="U515" s="17">
        <v>0.31147804546557101</v>
      </c>
      <c r="V515" s="17">
        <v>0.39025359379184299</v>
      </c>
      <c r="W515" s="17">
        <v>0.35749877568664801</v>
      </c>
      <c r="X515" s="17">
        <v>0.41119777954990999</v>
      </c>
      <c r="Y515" s="17">
        <v>0.37464895453720198</v>
      </c>
      <c r="Z515" s="17"/>
      <c r="AA515" s="17">
        <v>0.336780638816081</v>
      </c>
      <c r="AB515" s="17">
        <v>0.28569549919301801</v>
      </c>
      <c r="AC515" s="17">
        <v>0.41227473193729097</v>
      </c>
      <c r="AD515" s="17">
        <v>0.34833066859974499</v>
      </c>
      <c r="AE515" s="17">
        <v>0.36114110141403499</v>
      </c>
      <c r="AF515" s="17"/>
      <c r="AG515" s="17">
        <v>0.32532410769030501</v>
      </c>
      <c r="AH515" s="17">
        <v>0.34476121201995602</v>
      </c>
      <c r="AI515" s="17">
        <v>0.44037328352887101</v>
      </c>
      <c r="AJ515" s="17">
        <v>0.35387261232255501</v>
      </c>
      <c r="AK515" s="17">
        <v>0.32316995441630098</v>
      </c>
    </row>
    <row r="516" spans="2:37" x14ac:dyDescent="0.2">
      <c r="B516" t="s">
        <v>228</v>
      </c>
      <c r="C516" s="17">
        <v>0.23402900643401101</v>
      </c>
      <c r="D516" s="17">
        <v>0.19063866992133</v>
      </c>
      <c r="E516" s="17">
        <v>0.27638839099617302</v>
      </c>
      <c r="F516" s="17"/>
      <c r="G516" s="17">
        <v>6.2004592945034603E-2</v>
      </c>
      <c r="H516" s="17">
        <v>7.9192629949767196E-2</v>
      </c>
      <c r="I516" s="17">
        <v>0.11035396372523899</v>
      </c>
      <c r="J516" s="17">
        <v>0.24380203550014001</v>
      </c>
      <c r="K516" s="17">
        <v>0.347132548415161</v>
      </c>
      <c r="L516" s="17">
        <v>0.48971510613288</v>
      </c>
      <c r="M516" s="17"/>
      <c r="N516" s="17">
        <v>8.6911042549871295E-2</v>
      </c>
      <c r="O516" s="17">
        <v>0.27152849192469802</v>
      </c>
      <c r="P516" s="17">
        <v>0.307782309822831</v>
      </c>
      <c r="Q516" s="17">
        <v>0.322326404476454</v>
      </c>
      <c r="R516" s="17">
        <v>0.209025253725103</v>
      </c>
      <c r="S516" s="17">
        <v>0.19200438897529401</v>
      </c>
      <c r="T516" s="17">
        <v>0.31056639148946302</v>
      </c>
      <c r="U516" s="17">
        <v>0.17355542316325401</v>
      </c>
      <c r="V516" s="17">
        <v>0.17888310835197599</v>
      </c>
      <c r="W516" s="17">
        <v>0.32924719072415898</v>
      </c>
      <c r="X516" s="17">
        <v>0.24368385689314301</v>
      </c>
      <c r="Y516" s="17">
        <v>0.25923750880466201</v>
      </c>
      <c r="Z516" s="17"/>
      <c r="AA516" s="17">
        <v>0.26003769277512301</v>
      </c>
      <c r="AB516" s="17">
        <v>0.13125501006751</v>
      </c>
      <c r="AC516" s="17">
        <v>0.26891337334276</v>
      </c>
      <c r="AD516" s="17">
        <v>0.25274472969956002</v>
      </c>
      <c r="AE516" s="17">
        <v>0.18242973395624101</v>
      </c>
      <c r="AF516" s="17"/>
      <c r="AG516" s="17">
        <v>0.30424005864486597</v>
      </c>
      <c r="AH516" s="17">
        <v>0.18933310856624599</v>
      </c>
      <c r="AI516" s="17">
        <v>0.21526110175801899</v>
      </c>
      <c r="AJ516" s="17">
        <v>0.197335567157958</v>
      </c>
      <c r="AK516" s="17">
        <v>0.18603712831893199</v>
      </c>
    </row>
    <row r="517" spans="2:37" x14ac:dyDescent="0.2">
      <c r="B517" t="s">
        <v>153</v>
      </c>
      <c r="C517" s="17">
        <v>4.3307369062635499E-2</v>
      </c>
      <c r="D517" s="17">
        <v>4.3663364558641199E-2</v>
      </c>
      <c r="E517" s="17">
        <v>4.2959831999554998E-2</v>
      </c>
      <c r="F517" s="17"/>
      <c r="G517" s="17">
        <v>5.1706334250098997E-2</v>
      </c>
      <c r="H517" s="17">
        <v>1.6901157417173001E-2</v>
      </c>
      <c r="I517" s="17">
        <v>5.3369045987226298E-2</v>
      </c>
      <c r="J517" s="17">
        <v>4.6379997399560301E-2</v>
      </c>
      <c r="K517" s="17">
        <v>3.7977561712935301E-2</v>
      </c>
      <c r="L517" s="17">
        <v>5.2080553778107101E-2</v>
      </c>
      <c r="M517" s="17"/>
      <c r="N517" s="17">
        <v>5.2356002154242E-2</v>
      </c>
      <c r="O517" s="17">
        <v>3.7372326769740803E-2</v>
      </c>
      <c r="P517" s="17">
        <v>3.2365256435530697E-2</v>
      </c>
      <c r="Q517" s="17">
        <v>3.6895925963142E-2</v>
      </c>
      <c r="R517" s="17">
        <v>7.0378201440595603E-2</v>
      </c>
      <c r="S517" s="17">
        <v>3.8472297140806799E-2</v>
      </c>
      <c r="T517" s="17">
        <v>5.6771061843791597E-2</v>
      </c>
      <c r="U517" s="17">
        <v>8.0396173773673904E-2</v>
      </c>
      <c r="V517" s="17">
        <v>2.75320398516158E-2</v>
      </c>
      <c r="W517" s="17">
        <v>2.2145576916830799E-2</v>
      </c>
      <c r="X517" s="17">
        <v>5.86835189668556E-2</v>
      </c>
      <c r="Y517" s="17">
        <v>3.7477460875067599E-2</v>
      </c>
      <c r="Z517" s="17"/>
      <c r="AA517" s="17">
        <v>4.5189343738223101E-2</v>
      </c>
      <c r="AB517" s="17">
        <v>1.8249800202168001E-2</v>
      </c>
      <c r="AC517" s="17">
        <v>3.29096798627347E-2</v>
      </c>
      <c r="AD517" s="17">
        <v>3.84948438068645E-2</v>
      </c>
      <c r="AE517" s="17">
        <v>3.19107321540252E-2</v>
      </c>
      <c r="AF517" s="17"/>
      <c r="AG517" s="17">
        <v>5.14944079709738E-2</v>
      </c>
      <c r="AH517" s="17">
        <v>2.7364791670844199E-2</v>
      </c>
      <c r="AI517" s="17">
        <v>3.8160529157614698E-2</v>
      </c>
      <c r="AJ517" s="17">
        <v>2.3711551964229201E-2</v>
      </c>
      <c r="AK517" s="17">
        <v>2.25902358813681E-2</v>
      </c>
    </row>
    <row r="518" spans="2:37" x14ac:dyDescent="0.2">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c r="AF518" s="17"/>
      <c r="AG518" s="17"/>
      <c r="AH518" s="17"/>
      <c r="AI518" s="17"/>
      <c r="AJ518" s="17"/>
      <c r="AK518" s="17"/>
    </row>
    <row r="519" spans="2:37" x14ac:dyDescent="0.2">
      <c r="B519" s="6" t="s">
        <v>234</v>
      </c>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c r="AE519" s="17"/>
      <c r="AF519" s="17"/>
      <c r="AG519" s="17"/>
      <c r="AH519" s="17"/>
      <c r="AI519" s="17"/>
      <c r="AJ519" s="17"/>
      <c r="AK519" s="17"/>
    </row>
    <row r="520" spans="2:37" x14ac:dyDescent="0.2">
      <c r="B520" s="21" t="s">
        <v>60</v>
      </c>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c r="AD520" s="17"/>
      <c r="AE520" s="17"/>
      <c r="AF520" s="17"/>
      <c r="AG520" s="17"/>
      <c r="AH520" s="17"/>
      <c r="AI520" s="17"/>
      <c r="AJ520" s="17"/>
      <c r="AK520" s="17"/>
    </row>
    <row r="521" spans="2:37" x14ac:dyDescent="0.2">
      <c r="B521" t="s">
        <v>230</v>
      </c>
      <c r="C521" s="17">
        <v>0.123070489426303</v>
      </c>
      <c r="D521" s="17">
        <v>0.13610999496133899</v>
      </c>
      <c r="E521" s="17">
        <v>0.11034080180801099</v>
      </c>
      <c r="F521" s="17"/>
      <c r="G521" s="17">
        <v>0.24473203054085299</v>
      </c>
      <c r="H521" s="17">
        <v>0.246898034981446</v>
      </c>
      <c r="I521" s="17">
        <v>0.15284142857018601</v>
      </c>
      <c r="J521" s="17">
        <v>7.9693836251046396E-2</v>
      </c>
      <c r="K521" s="17">
        <v>4.4677175337267699E-2</v>
      </c>
      <c r="L521" s="17">
        <v>5.8789739222290596E-3</v>
      </c>
      <c r="M521" s="17"/>
      <c r="N521" s="17">
        <v>0.21291349974121901</v>
      </c>
      <c r="O521" s="17">
        <v>9.2556691598647406E-2</v>
      </c>
      <c r="P521" s="17">
        <v>0.127668205412556</v>
      </c>
      <c r="Q521" s="17">
        <v>6.5080764995333204E-2</v>
      </c>
      <c r="R521" s="17">
        <v>0.109239286669437</v>
      </c>
      <c r="S521" s="17">
        <v>0.14938466144822099</v>
      </c>
      <c r="T521" s="17">
        <v>9.6403008877105706E-2</v>
      </c>
      <c r="U521" s="17">
        <v>0.19658143973153</v>
      </c>
      <c r="V521" s="17">
        <v>0.119319286360722</v>
      </c>
      <c r="W521" s="17">
        <v>0.100196531321841</v>
      </c>
      <c r="X521" s="17">
        <v>9.52753535490585E-2</v>
      </c>
      <c r="Y521" s="17">
        <v>5.2241984006081099E-2</v>
      </c>
      <c r="Z521" s="17"/>
      <c r="AA521" s="17">
        <v>0.138652176863862</v>
      </c>
      <c r="AB521" s="17">
        <v>0.17503842461976801</v>
      </c>
      <c r="AC521" s="17">
        <v>9.9068935993698801E-2</v>
      </c>
      <c r="AD521" s="17">
        <v>8.6659374585601606E-2</v>
      </c>
      <c r="AE521" s="17">
        <v>0.14013313521954901</v>
      </c>
      <c r="AF521" s="17"/>
      <c r="AG521" s="17">
        <v>0.111754742091978</v>
      </c>
      <c r="AH521" s="17">
        <v>0.137418647239303</v>
      </c>
      <c r="AI521" s="17">
        <v>8.5788193516554007E-2</v>
      </c>
      <c r="AJ521" s="17">
        <v>0.123210002259197</v>
      </c>
      <c r="AK521" s="17">
        <v>0.10889083950200799</v>
      </c>
    </row>
    <row r="522" spans="2:37" x14ac:dyDescent="0.2">
      <c r="B522" t="s">
        <v>231</v>
      </c>
      <c r="C522" s="17">
        <v>0.31472940363208102</v>
      </c>
      <c r="D522" s="17">
        <v>0.32101925847207902</v>
      </c>
      <c r="E522" s="17">
        <v>0.30858899538865298</v>
      </c>
      <c r="F522" s="17"/>
      <c r="G522" s="17">
        <v>0.41751224651744701</v>
      </c>
      <c r="H522" s="17">
        <v>0.456075980477816</v>
      </c>
      <c r="I522" s="17">
        <v>0.42135998171003702</v>
      </c>
      <c r="J522" s="17">
        <v>0.254712764705464</v>
      </c>
      <c r="K522" s="17">
        <v>0.20480525750482501</v>
      </c>
      <c r="L522" s="17">
        <v>0.16812138007039701</v>
      </c>
      <c r="M522" s="17"/>
      <c r="N522" s="17">
        <v>0.39688041842934302</v>
      </c>
      <c r="O522" s="17">
        <v>0.282221650198342</v>
      </c>
      <c r="P522" s="17">
        <v>0.25565738124024001</v>
      </c>
      <c r="Q522" s="17">
        <v>0.27925134429457399</v>
      </c>
      <c r="R522" s="17">
        <v>0.30854744479857699</v>
      </c>
      <c r="S522" s="17">
        <v>0.32691335571855401</v>
      </c>
      <c r="T522" s="17">
        <v>0.24104934953850801</v>
      </c>
      <c r="U522" s="17">
        <v>0.33857256033984201</v>
      </c>
      <c r="V522" s="17">
        <v>0.379141555424927</v>
      </c>
      <c r="W522" s="17">
        <v>0.335809567172418</v>
      </c>
      <c r="X522" s="17">
        <v>0.239094072649259</v>
      </c>
      <c r="Y522" s="17">
        <v>0.30304182966050303</v>
      </c>
      <c r="Z522" s="17"/>
      <c r="AA522" s="17">
        <v>0.26731316355522999</v>
      </c>
      <c r="AB522" s="17">
        <v>0.41629738800593002</v>
      </c>
      <c r="AC522" s="17">
        <v>0.25177626875043202</v>
      </c>
      <c r="AD522" s="17">
        <v>0.309469772371677</v>
      </c>
      <c r="AE522" s="17">
        <v>0.38617913589228797</v>
      </c>
      <c r="AF522" s="17"/>
      <c r="AG522" s="17">
        <v>0.23851167519724401</v>
      </c>
      <c r="AH522" s="17">
        <v>0.35360274040265599</v>
      </c>
      <c r="AI522" s="17">
        <v>0.25843516219771301</v>
      </c>
      <c r="AJ522" s="17">
        <v>0.34779663408774197</v>
      </c>
      <c r="AK522" s="17">
        <v>0.43064889765637798</v>
      </c>
    </row>
    <row r="523" spans="2:37" x14ac:dyDescent="0.2">
      <c r="B523" t="s">
        <v>232</v>
      </c>
      <c r="C523" s="17">
        <v>0.244586016985164</v>
      </c>
      <c r="D523" s="17">
        <v>0.256756330077346</v>
      </c>
      <c r="E523" s="17">
        <v>0.23270486984626401</v>
      </c>
      <c r="F523" s="17"/>
      <c r="G523" s="17">
        <v>0.23210894374841401</v>
      </c>
      <c r="H523" s="17">
        <v>0.187308586430007</v>
      </c>
      <c r="I523" s="17">
        <v>0.241707487885578</v>
      </c>
      <c r="J523" s="17">
        <v>0.27065869947283999</v>
      </c>
      <c r="K523" s="17">
        <v>0.33718426937427098</v>
      </c>
      <c r="L523" s="17">
        <v>0.21840454813358301</v>
      </c>
      <c r="M523" s="17"/>
      <c r="N523" s="17">
        <v>0.25214601178553903</v>
      </c>
      <c r="O523" s="17">
        <v>0.233655456817356</v>
      </c>
      <c r="P523" s="17">
        <v>0.314168730730912</v>
      </c>
      <c r="Q523" s="17">
        <v>0.23366399861141701</v>
      </c>
      <c r="R523" s="17">
        <v>0.279687858112946</v>
      </c>
      <c r="S523" s="17">
        <v>0.216407885578767</v>
      </c>
      <c r="T523" s="17">
        <v>0.24965361806943001</v>
      </c>
      <c r="U523" s="17">
        <v>0.20469632467031201</v>
      </c>
      <c r="V523" s="17">
        <v>0.267516994774817</v>
      </c>
      <c r="W523" s="17">
        <v>0.192603161519253</v>
      </c>
      <c r="X523" s="17">
        <v>0.23607477860919199</v>
      </c>
      <c r="Y523" s="17">
        <v>0.23269452480837299</v>
      </c>
      <c r="Z523" s="17"/>
      <c r="AA523" s="17">
        <v>0.20942521267198699</v>
      </c>
      <c r="AB523" s="17">
        <v>0.21177305695927801</v>
      </c>
      <c r="AC523" s="17">
        <v>0.34201791110327201</v>
      </c>
      <c r="AD523" s="17">
        <v>0.26182842149026803</v>
      </c>
      <c r="AE523" s="17">
        <v>0.32084737383043799</v>
      </c>
      <c r="AF523" s="17"/>
      <c r="AG523" s="17">
        <v>0.209948512412789</v>
      </c>
      <c r="AH523" s="17">
        <v>0.237220411339921</v>
      </c>
      <c r="AI523" s="17">
        <v>0.330032698509581</v>
      </c>
      <c r="AJ523" s="17">
        <v>0.26017409749102999</v>
      </c>
      <c r="AK523" s="17">
        <v>0.25603181152929799</v>
      </c>
    </row>
    <row r="524" spans="2:37" x14ac:dyDescent="0.2">
      <c r="B524" t="s">
        <v>233</v>
      </c>
      <c r="C524" s="17">
        <v>0.31761408995645002</v>
      </c>
      <c r="D524" s="17">
        <v>0.28611441648923802</v>
      </c>
      <c r="E524" s="17">
        <v>0.348365332957072</v>
      </c>
      <c r="F524" s="17"/>
      <c r="G524" s="17">
        <v>0.105646779193285</v>
      </c>
      <c r="H524" s="17">
        <v>0.10971739811073</v>
      </c>
      <c r="I524" s="17">
        <v>0.18409110183419899</v>
      </c>
      <c r="J524" s="17">
        <v>0.39493469957065203</v>
      </c>
      <c r="K524" s="17">
        <v>0.41333329778363498</v>
      </c>
      <c r="L524" s="17">
        <v>0.60759509787379296</v>
      </c>
      <c r="M524" s="17"/>
      <c r="N524" s="17">
        <v>0.138060070043899</v>
      </c>
      <c r="O524" s="17">
        <v>0.39156620138565501</v>
      </c>
      <c r="P524" s="17">
        <v>0.30250568261629202</v>
      </c>
      <c r="Q524" s="17">
        <v>0.422003892098676</v>
      </c>
      <c r="R524" s="17">
        <v>0.30252541041904002</v>
      </c>
      <c r="S524" s="17">
        <v>0.307294097254458</v>
      </c>
      <c r="T524" s="17">
        <v>0.41289402351495502</v>
      </c>
      <c r="U524" s="17">
        <v>0.260149675258316</v>
      </c>
      <c r="V524" s="17">
        <v>0.234022163439534</v>
      </c>
      <c r="W524" s="17">
        <v>0.37139073998648803</v>
      </c>
      <c r="X524" s="17">
        <v>0.42955579519249099</v>
      </c>
      <c r="Y524" s="17">
        <v>0.41202166152504299</v>
      </c>
      <c r="Z524" s="17"/>
      <c r="AA524" s="17">
        <v>0.38460944690892201</v>
      </c>
      <c r="AB524" s="17">
        <v>0.19689113041502199</v>
      </c>
      <c r="AC524" s="17">
        <v>0.30713688415259699</v>
      </c>
      <c r="AD524" s="17">
        <v>0.34204243155245301</v>
      </c>
      <c r="AE524" s="17">
        <v>0.152840355057726</v>
      </c>
      <c r="AF524" s="17"/>
      <c r="AG524" s="17">
        <v>0.43978507029799002</v>
      </c>
      <c r="AH524" s="17">
        <v>0.27175820101812098</v>
      </c>
      <c r="AI524" s="17">
        <v>0.32574394577615201</v>
      </c>
      <c r="AJ524" s="17">
        <v>0.26881926616203</v>
      </c>
      <c r="AK524" s="17">
        <v>0.20442845131231699</v>
      </c>
    </row>
    <row r="525" spans="2:37" x14ac:dyDescent="0.2">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c r="AE525" s="17"/>
      <c r="AF525" s="17"/>
      <c r="AG525" s="17"/>
      <c r="AH525" s="17"/>
      <c r="AI525" s="17"/>
      <c r="AJ525" s="17"/>
      <c r="AK525" s="17"/>
    </row>
    <row r="526" spans="2:37" x14ac:dyDescent="0.2">
      <c r="B526" s="6" t="s">
        <v>241</v>
      </c>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c r="AD526" s="17"/>
      <c r="AE526" s="17"/>
      <c r="AF526" s="17"/>
      <c r="AG526" s="17"/>
      <c r="AH526" s="17"/>
      <c r="AI526" s="17"/>
      <c r="AJ526" s="17"/>
      <c r="AK526" s="17"/>
    </row>
    <row r="527" spans="2:37" x14ac:dyDescent="0.2">
      <c r="B527" s="21" t="s">
        <v>96</v>
      </c>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c r="AD527" s="17"/>
      <c r="AE527" s="17"/>
      <c r="AF527" s="17"/>
      <c r="AG527" s="17"/>
      <c r="AH527" s="17"/>
      <c r="AI527" s="17"/>
      <c r="AJ527" s="17"/>
      <c r="AK527" s="17"/>
    </row>
    <row r="528" spans="2:37" x14ac:dyDescent="0.2">
      <c r="B528" t="s">
        <v>235</v>
      </c>
      <c r="C528" s="17">
        <v>8.5783122485562205E-2</v>
      </c>
      <c r="D528" s="17">
        <v>0.10362781364118601</v>
      </c>
      <c r="E528" s="17">
        <v>6.6723464078123004E-2</v>
      </c>
      <c r="F528" s="17"/>
      <c r="G528" s="17">
        <v>9.5989753482150705E-2</v>
      </c>
      <c r="H528" s="17">
        <v>0.14715906302739201</v>
      </c>
      <c r="I528" s="17">
        <v>0.110018083327123</v>
      </c>
      <c r="J528" s="17">
        <v>4.4122004914589799E-2</v>
      </c>
      <c r="K528" s="17">
        <v>2.11557690116085E-2</v>
      </c>
      <c r="L528" s="17">
        <v>3.3463615029812002E-2</v>
      </c>
      <c r="M528" s="17"/>
      <c r="N528" s="17">
        <v>9.53500026206517E-2</v>
      </c>
      <c r="O528" s="17">
        <v>8.0812610917408795E-2</v>
      </c>
      <c r="P528" s="17">
        <v>5.5582301149237699E-2</v>
      </c>
      <c r="Q528" s="17">
        <v>2.7205309801090202E-2</v>
      </c>
      <c r="R528" s="17">
        <v>0.121069392056543</v>
      </c>
      <c r="S528" s="17">
        <v>0.123780872713669</v>
      </c>
      <c r="T528" s="17">
        <v>0.102967450896344</v>
      </c>
      <c r="U528" s="17">
        <v>6.3246801092377694E-2</v>
      </c>
      <c r="V528" s="17">
        <v>0.11746833101337199</v>
      </c>
      <c r="W528" s="17">
        <v>5.6355535328940401E-2</v>
      </c>
      <c r="X528" s="17">
        <v>7.8073880867589304E-2</v>
      </c>
      <c r="Y528" s="17">
        <v>2.5327728723628699E-2</v>
      </c>
      <c r="Z528" s="17"/>
      <c r="AA528" s="17">
        <v>0.12591545882618899</v>
      </c>
      <c r="AB528" s="17">
        <v>0.107642058051546</v>
      </c>
      <c r="AC528" s="17">
        <v>6.7305006938256404E-2</v>
      </c>
      <c r="AD528" s="17">
        <v>7.0237037436111593E-2</v>
      </c>
      <c r="AE528" s="17">
        <v>6.6729397120861705E-2</v>
      </c>
      <c r="AF528" s="17"/>
      <c r="AG528" s="17">
        <v>0.10461035445299501</v>
      </c>
      <c r="AH528" s="17">
        <v>9.2428093700925501E-2</v>
      </c>
      <c r="AI528" s="17">
        <v>4.3176454128721301E-2</v>
      </c>
      <c r="AJ528" s="17">
        <v>7.6046366849068195E-2</v>
      </c>
      <c r="AK528" s="17">
        <v>0.10608431758565801</v>
      </c>
    </row>
    <row r="529" spans="2:37" x14ac:dyDescent="0.2">
      <c r="B529" t="s">
        <v>236</v>
      </c>
      <c r="C529" s="17">
        <v>0.280765617666423</v>
      </c>
      <c r="D529" s="17">
        <v>0.28513818767743399</v>
      </c>
      <c r="E529" s="17">
        <v>0.27609533841946499</v>
      </c>
      <c r="F529" s="17"/>
      <c r="G529" s="17">
        <v>0.34271993706103299</v>
      </c>
      <c r="H529" s="17">
        <v>0.34455400484473703</v>
      </c>
      <c r="I529" s="17">
        <v>0.28149483499802502</v>
      </c>
      <c r="J529" s="17">
        <v>0.23233047850732999</v>
      </c>
      <c r="K529" s="17">
        <v>0.236615006364046</v>
      </c>
      <c r="L529" s="17">
        <v>0.17337104625102601</v>
      </c>
      <c r="M529" s="17"/>
      <c r="N529" s="17">
        <v>0.370374260831074</v>
      </c>
      <c r="O529" s="17">
        <v>0.22736802968769801</v>
      </c>
      <c r="P529" s="17">
        <v>0.20262985948350701</v>
      </c>
      <c r="Q529" s="17">
        <v>0.22905243493855701</v>
      </c>
      <c r="R529" s="17">
        <v>0.22663427195420899</v>
      </c>
      <c r="S529" s="17">
        <v>0.38695739116831701</v>
      </c>
      <c r="T529" s="17">
        <v>0.26486365487193197</v>
      </c>
      <c r="U529" s="17">
        <v>0.36500322937906898</v>
      </c>
      <c r="V529" s="17">
        <v>0.24603129908724999</v>
      </c>
      <c r="W529" s="17">
        <v>0.29333906461825399</v>
      </c>
      <c r="X529" s="17">
        <v>0.199288950161332</v>
      </c>
      <c r="Y529" s="17">
        <v>0.239754031414533</v>
      </c>
      <c r="Z529" s="17"/>
      <c r="AA529" s="17">
        <v>0.25446532677554401</v>
      </c>
      <c r="AB529" s="17">
        <v>0.34678747535420901</v>
      </c>
      <c r="AC529" s="17">
        <v>0.244557694425526</v>
      </c>
      <c r="AD529" s="17">
        <v>0.271070223979688</v>
      </c>
      <c r="AE529" s="17">
        <v>0.266292808945298</v>
      </c>
      <c r="AF529" s="17"/>
      <c r="AG529" s="17">
        <v>0.289180946733545</v>
      </c>
      <c r="AH529" s="17">
        <v>0.31311896514466397</v>
      </c>
      <c r="AI529" s="17">
        <v>0.22109292646027601</v>
      </c>
      <c r="AJ529" s="17">
        <v>0.28063815503887701</v>
      </c>
      <c r="AK529" s="17">
        <v>0.317697132200364</v>
      </c>
    </row>
    <row r="530" spans="2:37" x14ac:dyDescent="0.2">
      <c r="B530" t="s">
        <v>237</v>
      </c>
      <c r="C530" s="17">
        <v>0.36008975021062001</v>
      </c>
      <c r="D530" s="17">
        <v>0.35944352269124902</v>
      </c>
      <c r="E530" s="17">
        <v>0.36077997654546201</v>
      </c>
      <c r="F530" s="17"/>
      <c r="G530" s="17">
        <v>0.35123949035688701</v>
      </c>
      <c r="H530" s="17">
        <v>0.34263528615100303</v>
      </c>
      <c r="I530" s="17">
        <v>0.35078628091097003</v>
      </c>
      <c r="J530" s="17">
        <v>0.41180749482553403</v>
      </c>
      <c r="K530" s="17">
        <v>0.35924329834616398</v>
      </c>
      <c r="L530" s="17">
        <v>0.35747417836309697</v>
      </c>
      <c r="M530" s="17"/>
      <c r="N530" s="17">
        <v>0.35246612399140198</v>
      </c>
      <c r="O530" s="17">
        <v>0.35411630777841702</v>
      </c>
      <c r="P530" s="17">
        <v>0.49797037768383201</v>
      </c>
      <c r="Q530" s="17">
        <v>0.40779719321969798</v>
      </c>
      <c r="R530" s="17">
        <v>0.43996119353383001</v>
      </c>
      <c r="S530" s="17">
        <v>0.29960435420298998</v>
      </c>
      <c r="T530" s="17">
        <v>0.31079773059156701</v>
      </c>
      <c r="U530" s="17">
        <v>0.26985712171835302</v>
      </c>
      <c r="V530" s="17">
        <v>0.28597843119597499</v>
      </c>
      <c r="W530" s="17">
        <v>0.34399552819861201</v>
      </c>
      <c r="X530" s="17">
        <v>0.40678469365544401</v>
      </c>
      <c r="Y530" s="17">
        <v>0.471704533301123</v>
      </c>
      <c r="Z530" s="17"/>
      <c r="AA530" s="17">
        <v>0.34863655110612501</v>
      </c>
      <c r="AB530" s="17">
        <v>0.343053443293725</v>
      </c>
      <c r="AC530" s="17">
        <v>0.378729801363275</v>
      </c>
      <c r="AD530" s="17">
        <v>0.36619761791609201</v>
      </c>
      <c r="AE530" s="17">
        <v>0.37995940321785499</v>
      </c>
      <c r="AF530" s="17"/>
      <c r="AG530" s="17">
        <v>0.32948058042025502</v>
      </c>
      <c r="AH530" s="17">
        <v>0.35111544038317599</v>
      </c>
      <c r="AI530" s="17">
        <v>0.34146207599432099</v>
      </c>
      <c r="AJ530" s="17">
        <v>0.37633906316069798</v>
      </c>
      <c r="AK530" s="17">
        <v>0.29191611285400498</v>
      </c>
    </row>
    <row r="531" spans="2:37" x14ac:dyDescent="0.2">
      <c r="B531" t="s">
        <v>238</v>
      </c>
      <c r="C531" s="17">
        <v>0.18535978825941099</v>
      </c>
      <c r="D531" s="17">
        <v>0.1693134024039</v>
      </c>
      <c r="E531" s="17">
        <v>0.20249870259604899</v>
      </c>
      <c r="F531" s="17"/>
      <c r="G531" s="17">
        <v>0.142375455183995</v>
      </c>
      <c r="H531" s="17">
        <v>0.11597984435059901</v>
      </c>
      <c r="I531" s="17">
        <v>0.16201232882046901</v>
      </c>
      <c r="J531" s="17">
        <v>0.227935035665673</v>
      </c>
      <c r="K531" s="17">
        <v>0.269236256947335</v>
      </c>
      <c r="L531" s="17">
        <v>0.28001026842080001</v>
      </c>
      <c r="M531" s="17"/>
      <c r="N531" s="17">
        <v>0.12315445593239401</v>
      </c>
      <c r="O531" s="17">
        <v>0.20877026039524499</v>
      </c>
      <c r="P531" s="17">
        <v>0.15057324275812101</v>
      </c>
      <c r="Q531" s="17">
        <v>0.236537961690792</v>
      </c>
      <c r="R531" s="17">
        <v>0.168397158547586</v>
      </c>
      <c r="S531" s="17">
        <v>8.4477937310205295E-2</v>
      </c>
      <c r="T531" s="17">
        <v>0.23661906988689199</v>
      </c>
      <c r="U531" s="17">
        <v>0.229144906670912</v>
      </c>
      <c r="V531" s="17">
        <v>0.24383772311816501</v>
      </c>
      <c r="W531" s="17">
        <v>0.20579411701491701</v>
      </c>
      <c r="X531" s="17">
        <v>0.25446191997363599</v>
      </c>
      <c r="Y531" s="17">
        <v>0.200124736538731</v>
      </c>
      <c r="Z531" s="17"/>
      <c r="AA531" s="17">
        <v>0.19098315205011601</v>
      </c>
      <c r="AB531" s="17">
        <v>0.14824296276160001</v>
      </c>
      <c r="AC531" s="17">
        <v>0.23168683932039999</v>
      </c>
      <c r="AD531" s="17">
        <v>0.187256887429118</v>
      </c>
      <c r="AE531" s="17">
        <v>0.23540195745877299</v>
      </c>
      <c r="AF531" s="17"/>
      <c r="AG531" s="17">
        <v>0.202219751300621</v>
      </c>
      <c r="AH531" s="17">
        <v>0.17613810185041301</v>
      </c>
      <c r="AI531" s="17">
        <v>0.25748245200984998</v>
      </c>
      <c r="AJ531" s="17">
        <v>0.16857016177103701</v>
      </c>
      <c r="AK531" s="17">
        <v>0.24209635910272001</v>
      </c>
    </row>
    <row r="532" spans="2:37" x14ac:dyDescent="0.2">
      <c r="B532" t="s">
        <v>239</v>
      </c>
      <c r="C532" s="17">
        <v>6.1518362773128103E-2</v>
      </c>
      <c r="D532" s="17">
        <v>5.2891573308149697E-2</v>
      </c>
      <c r="E532" s="17">
        <v>7.0732512736354697E-2</v>
      </c>
      <c r="F532" s="17"/>
      <c r="G532" s="17">
        <v>5.5796222789633997E-2</v>
      </c>
      <c r="H532" s="17">
        <v>2.21688186533316E-2</v>
      </c>
      <c r="I532" s="17">
        <v>7.3567834626126899E-2</v>
      </c>
      <c r="J532" s="17">
        <v>5.7230827244561203E-2</v>
      </c>
      <c r="K532" s="17">
        <v>7.9588784156865197E-2</v>
      </c>
      <c r="L532" s="17">
        <v>0.109451664157016</v>
      </c>
      <c r="M532" s="17"/>
      <c r="N532" s="17">
        <v>3.0358585957059401E-2</v>
      </c>
      <c r="O532" s="17">
        <v>7.6644175623656496E-2</v>
      </c>
      <c r="P532" s="17">
        <v>4.834282218647E-2</v>
      </c>
      <c r="Q532" s="17">
        <v>7.9536155418302196E-2</v>
      </c>
      <c r="R532" s="17">
        <v>4.3937983907831199E-2</v>
      </c>
      <c r="S532" s="17">
        <v>6.9310197685035796E-2</v>
      </c>
      <c r="T532" s="17">
        <v>6.4914956964422496E-2</v>
      </c>
      <c r="U532" s="17">
        <v>6.0867892030671202E-2</v>
      </c>
      <c r="V532" s="17">
        <v>9.2886518184749203E-2</v>
      </c>
      <c r="W532" s="17">
        <v>8.2625025088818499E-2</v>
      </c>
      <c r="X532" s="17">
        <v>4.0207240619863402E-2</v>
      </c>
      <c r="Y532" s="17">
        <v>2.4180203148731701E-2</v>
      </c>
      <c r="Z532" s="17"/>
      <c r="AA532" s="17">
        <v>7.5849317966815197E-2</v>
      </c>
      <c r="AB532" s="17">
        <v>4.0865420540239401E-2</v>
      </c>
      <c r="AC532" s="17">
        <v>4.7249193629639197E-2</v>
      </c>
      <c r="AD532" s="17">
        <v>6.8039172073353998E-2</v>
      </c>
      <c r="AE532" s="17">
        <v>1.73798172138671E-2</v>
      </c>
      <c r="AF532" s="17"/>
      <c r="AG532" s="17">
        <v>6.6217224099249294E-2</v>
      </c>
      <c r="AH532" s="17">
        <v>5.0794382633732198E-2</v>
      </c>
      <c r="AI532" s="17">
        <v>7.21332894300067E-2</v>
      </c>
      <c r="AJ532" s="17">
        <v>5.5418817527964598E-2</v>
      </c>
      <c r="AK532" s="17">
        <v>3.2124558203524403E-2</v>
      </c>
    </row>
    <row r="533" spans="2:37" x14ac:dyDescent="0.2">
      <c r="B533" t="s">
        <v>126</v>
      </c>
      <c r="C533" s="17">
        <v>0</v>
      </c>
      <c r="D533" s="17">
        <v>0</v>
      </c>
      <c r="E533" s="17">
        <v>0</v>
      </c>
      <c r="F533" s="17"/>
      <c r="G533" s="17">
        <v>0</v>
      </c>
      <c r="H533" s="17">
        <v>0</v>
      </c>
      <c r="I533" s="17">
        <v>0</v>
      </c>
      <c r="J533" s="17">
        <v>0</v>
      </c>
      <c r="K533" s="17">
        <v>0</v>
      </c>
      <c r="L533" s="17">
        <v>0</v>
      </c>
      <c r="M533" s="17"/>
      <c r="N533" s="17">
        <v>0</v>
      </c>
      <c r="O533" s="17">
        <v>0</v>
      </c>
      <c r="P533" s="17">
        <v>0</v>
      </c>
      <c r="Q533" s="17">
        <v>0</v>
      </c>
      <c r="R533" s="17">
        <v>0</v>
      </c>
      <c r="S533" s="17">
        <v>0</v>
      </c>
      <c r="T533" s="17">
        <v>0</v>
      </c>
      <c r="U533" s="17">
        <v>0</v>
      </c>
      <c r="V533" s="17">
        <v>0</v>
      </c>
      <c r="W533" s="17">
        <v>0</v>
      </c>
      <c r="X533" s="17">
        <v>0</v>
      </c>
      <c r="Y533" s="17">
        <v>0</v>
      </c>
      <c r="Z533" s="17"/>
      <c r="AA533" s="17">
        <v>0</v>
      </c>
      <c r="AB533" s="17">
        <v>0</v>
      </c>
      <c r="AC533" s="17">
        <v>0</v>
      </c>
      <c r="AD533" s="17">
        <v>0</v>
      </c>
      <c r="AE533" s="17">
        <v>0</v>
      </c>
      <c r="AF533" s="17"/>
      <c r="AG533" s="17">
        <v>0</v>
      </c>
      <c r="AH533" s="17">
        <v>0</v>
      </c>
      <c r="AI533" s="17">
        <v>0</v>
      </c>
      <c r="AJ533" s="17">
        <v>0</v>
      </c>
      <c r="AK533" s="17">
        <v>0</v>
      </c>
    </row>
    <row r="534" spans="2:37" x14ac:dyDescent="0.2">
      <c r="B534" t="s">
        <v>240</v>
      </c>
      <c r="C534" s="17">
        <v>2.6483358604854599E-2</v>
      </c>
      <c r="D534" s="17">
        <v>2.9585500278081801E-2</v>
      </c>
      <c r="E534" s="17">
        <v>2.3170005624545E-2</v>
      </c>
      <c r="F534" s="17"/>
      <c r="G534" s="17">
        <v>1.18791411263007E-2</v>
      </c>
      <c r="H534" s="17">
        <v>2.7502982972936199E-2</v>
      </c>
      <c r="I534" s="17">
        <v>2.2120637317286002E-2</v>
      </c>
      <c r="J534" s="17">
        <v>2.6574158842311301E-2</v>
      </c>
      <c r="K534" s="17">
        <v>3.4160885173979902E-2</v>
      </c>
      <c r="L534" s="17">
        <v>4.62292277782482E-2</v>
      </c>
      <c r="M534" s="17"/>
      <c r="N534" s="17">
        <v>2.8296570667418301E-2</v>
      </c>
      <c r="O534" s="17">
        <v>5.2288615597574799E-2</v>
      </c>
      <c r="P534" s="17">
        <v>4.4901396738830798E-2</v>
      </c>
      <c r="Q534" s="17">
        <v>1.9870944931560299E-2</v>
      </c>
      <c r="R534" s="17">
        <v>0</v>
      </c>
      <c r="S534" s="17">
        <v>3.5869246919783798E-2</v>
      </c>
      <c r="T534" s="17">
        <v>1.98371367888437E-2</v>
      </c>
      <c r="U534" s="17">
        <v>1.1880049108616999E-2</v>
      </c>
      <c r="V534" s="17">
        <v>1.37976974004895E-2</v>
      </c>
      <c r="W534" s="17">
        <v>1.7890729750457E-2</v>
      </c>
      <c r="X534" s="17">
        <v>2.11833147221362E-2</v>
      </c>
      <c r="Y534" s="17">
        <v>3.8908766873252502E-2</v>
      </c>
      <c r="Z534" s="17"/>
      <c r="AA534" s="17">
        <v>4.1501932752105704E-3</v>
      </c>
      <c r="AB534" s="17">
        <v>1.34086399986811E-2</v>
      </c>
      <c r="AC534" s="17">
        <v>3.0471464322903499E-2</v>
      </c>
      <c r="AD534" s="17">
        <v>3.7199061165636399E-2</v>
      </c>
      <c r="AE534" s="17">
        <v>3.4236616043345297E-2</v>
      </c>
      <c r="AF534" s="17"/>
      <c r="AG534" s="17">
        <v>8.2911429933356703E-3</v>
      </c>
      <c r="AH534" s="17">
        <v>1.6405016287087799E-2</v>
      </c>
      <c r="AI534" s="17">
        <v>6.4652801976824603E-2</v>
      </c>
      <c r="AJ534" s="17">
        <v>4.2987435652355001E-2</v>
      </c>
      <c r="AK534" s="17">
        <v>1.0081520053728E-2</v>
      </c>
    </row>
    <row r="535" spans="2:37" x14ac:dyDescent="0.2">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c r="AG535" s="17"/>
      <c r="AH535" s="17"/>
      <c r="AI535" s="17"/>
      <c r="AJ535" s="17"/>
      <c r="AK535" s="17"/>
    </row>
    <row r="536" spans="2:37" x14ac:dyDescent="0.2">
      <c r="B536" s="6" t="s">
        <v>248</v>
      </c>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c r="AK536" s="17"/>
    </row>
    <row r="537" spans="2:37" x14ac:dyDescent="0.2">
      <c r="B537" s="21" t="s">
        <v>96</v>
      </c>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c r="AK537" s="17"/>
    </row>
    <row r="538" spans="2:37" x14ac:dyDescent="0.2">
      <c r="B538" t="s">
        <v>242</v>
      </c>
      <c r="C538" s="17">
        <v>0.304109000319497</v>
      </c>
      <c r="D538" s="17">
        <v>0.31271869509129502</v>
      </c>
      <c r="E538" s="17">
        <v>0.294473578800447</v>
      </c>
      <c r="F538" s="17"/>
      <c r="G538" s="17">
        <v>0.38332202286493999</v>
      </c>
      <c r="H538" s="17">
        <v>0.495442749317827</v>
      </c>
      <c r="I538" s="17">
        <v>0.32402405497421</v>
      </c>
      <c r="J538" s="17">
        <v>0.27419586088951597</v>
      </c>
      <c r="K538" s="17">
        <v>0.26163312003915701</v>
      </c>
      <c r="L538" s="17">
        <v>0.20663124425988899</v>
      </c>
      <c r="M538" s="17"/>
      <c r="N538" s="17">
        <v>0.38159809421334501</v>
      </c>
      <c r="O538" s="17">
        <v>0.32418955981716302</v>
      </c>
      <c r="P538" s="17">
        <v>0.24401730863968399</v>
      </c>
      <c r="Q538" s="17">
        <v>0.270197500515439</v>
      </c>
      <c r="R538" s="17">
        <v>0.295549733126656</v>
      </c>
      <c r="S538" s="17">
        <v>0.34077271336947201</v>
      </c>
      <c r="T538" s="17">
        <v>0.32652135335353499</v>
      </c>
      <c r="U538" s="17">
        <v>0.244513593777125</v>
      </c>
      <c r="V538" s="17">
        <v>0.35265634861175998</v>
      </c>
      <c r="W538" s="17">
        <v>0.21652435024358399</v>
      </c>
      <c r="X538" s="17">
        <v>0.23447917038980601</v>
      </c>
      <c r="Y538" s="17">
        <v>0.32376243773708302</v>
      </c>
      <c r="Z538" s="17"/>
      <c r="AA538" s="17">
        <v>0.30672654118431603</v>
      </c>
      <c r="AB538" s="17">
        <v>0.35765126983272699</v>
      </c>
      <c r="AC538" s="17">
        <v>0.32483189899446802</v>
      </c>
      <c r="AD538" s="17">
        <v>0.26665430066309898</v>
      </c>
      <c r="AE538" s="17">
        <v>0.34136603283372602</v>
      </c>
      <c r="AF538" s="17"/>
      <c r="AG538" s="17">
        <v>0.27394618161330703</v>
      </c>
      <c r="AH538" s="17">
        <v>0.345860889071813</v>
      </c>
      <c r="AI538" s="17">
        <v>0.34520639391458702</v>
      </c>
      <c r="AJ538" s="17">
        <v>0.22068693591392799</v>
      </c>
      <c r="AK538" s="17">
        <v>0.40628161391483297</v>
      </c>
    </row>
    <row r="539" spans="2:37" x14ac:dyDescent="0.2">
      <c r="B539" t="s">
        <v>243</v>
      </c>
      <c r="C539" s="17">
        <v>0.12493644289101</v>
      </c>
      <c r="D539" s="17">
        <v>0.142358201374294</v>
      </c>
      <c r="E539" s="17">
        <v>0.105439121436668</v>
      </c>
      <c r="F539" s="17"/>
      <c r="G539" s="17">
        <v>0.25282859559383702</v>
      </c>
      <c r="H539" s="17">
        <v>0.194834750250127</v>
      </c>
      <c r="I539" s="17">
        <v>0.152166709559271</v>
      </c>
      <c r="J539" s="17">
        <v>0.13307278999920699</v>
      </c>
      <c r="K539" s="17">
        <v>0.108552807966364</v>
      </c>
      <c r="L539" s="17">
        <v>3.3174753410848697E-2</v>
      </c>
      <c r="M539" s="17"/>
      <c r="N539" s="17">
        <v>0.19291172140354601</v>
      </c>
      <c r="O539" s="17">
        <v>0.12282855647556</v>
      </c>
      <c r="P539" s="17">
        <v>7.9730960307383303E-2</v>
      </c>
      <c r="Q539" s="17">
        <v>9.3056174077384604E-2</v>
      </c>
      <c r="R539" s="17">
        <v>8.7109900295731499E-2</v>
      </c>
      <c r="S539" s="17">
        <v>0.133426482117986</v>
      </c>
      <c r="T539" s="17">
        <v>9.0502104785294593E-2</v>
      </c>
      <c r="U539" s="17">
        <v>0.19019442267020101</v>
      </c>
      <c r="V539" s="17">
        <v>0.15890319654974</v>
      </c>
      <c r="W539" s="17">
        <v>0.12972378849556099</v>
      </c>
      <c r="X539" s="17">
        <v>9.3503782843685102E-2</v>
      </c>
      <c r="Y539" s="17">
        <v>6.9759214538215902E-2</v>
      </c>
      <c r="Z539" s="17"/>
      <c r="AA539" s="17">
        <v>0.105961494733748</v>
      </c>
      <c r="AB539" s="17">
        <v>0.17007941408199201</v>
      </c>
      <c r="AC539" s="17">
        <v>0.11373442627548</v>
      </c>
      <c r="AD539" s="17">
        <v>0.13699056603762799</v>
      </c>
      <c r="AE539" s="17">
        <v>0.110219421918925</v>
      </c>
      <c r="AF539" s="17"/>
      <c r="AG539" s="17">
        <v>8.9089878368462702E-2</v>
      </c>
      <c r="AH539" s="17">
        <v>0.14839967722990799</v>
      </c>
      <c r="AI539" s="17">
        <v>7.1038561926410504E-2</v>
      </c>
      <c r="AJ539" s="17">
        <v>0.187447467456448</v>
      </c>
      <c r="AK539" s="17">
        <v>0.133305549284541</v>
      </c>
    </row>
    <row r="540" spans="2:37" x14ac:dyDescent="0.2">
      <c r="B540" t="s">
        <v>244</v>
      </c>
      <c r="C540" s="17">
        <v>0.115383487751313</v>
      </c>
      <c r="D540" s="17">
        <v>0.11002937061409999</v>
      </c>
      <c r="E540" s="17">
        <v>0.121375474325379</v>
      </c>
      <c r="F540" s="17"/>
      <c r="G540" s="17">
        <v>0.20376158802043601</v>
      </c>
      <c r="H540" s="17">
        <v>0.103577030542917</v>
      </c>
      <c r="I540" s="17">
        <v>0.15877671525159601</v>
      </c>
      <c r="J540" s="17">
        <v>0.114598128745595</v>
      </c>
      <c r="K540" s="17">
        <v>0.123504039885887</v>
      </c>
      <c r="L540" s="17">
        <v>6.3834148689337206E-2</v>
      </c>
      <c r="M540" s="17"/>
      <c r="N540" s="17">
        <v>0.118330963810173</v>
      </c>
      <c r="O540" s="17">
        <v>7.8361284074756496E-2</v>
      </c>
      <c r="P540" s="17">
        <v>0.18003038349464801</v>
      </c>
      <c r="Q540" s="17">
        <v>6.8158568131612807E-2</v>
      </c>
      <c r="R540" s="17">
        <v>0.21440565694009001</v>
      </c>
      <c r="S540" s="17">
        <v>0.14291424412230899</v>
      </c>
      <c r="T540" s="17">
        <v>6.1369353750707997E-2</v>
      </c>
      <c r="U540" s="17">
        <v>0.120749113139347</v>
      </c>
      <c r="V540" s="17">
        <v>0.123160002326116</v>
      </c>
      <c r="W540" s="17">
        <v>0.13209789214055601</v>
      </c>
      <c r="X540" s="17">
        <v>0.133537634320263</v>
      </c>
      <c r="Y540" s="17">
        <v>0</v>
      </c>
      <c r="Z540" s="17"/>
      <c r="AA540" s="17">
        <v>8.3258593093395006E-2</v>
      </c>
      <c r="AB540" s="17">
        <v>0.124800151437543</v>
      </c>
      <c r="AC540" s="17">
        <v>8.3268504518961506E-2</v>
      </c>
      <c r="AD540" s="17">
        <v>0.13446128293092299</v>
      </c>
      <c r="AE540" s="17">
        <v>0.191789501924998</v>
      </c>
      <c r="AF540" s="17"/>
      <c r="AG540" s="17">
        <v>6.6806450502814696E-2</v>
      </c>
      <c r="AH540" s="17">
        <v>0.12888409310415</v>
      </c>
      <c r="AI540" s="17">
        <v>7.6400598523770402E-2</v>
      </c>
      <c r="AJ540" s="17">
        <v>0.10837343680964701</v>
      </c>
      <c r="AK540" s="17">
        <v>9.5139474635603793E-2</v>
      </c>
    </row>
    <row r="541" spans="2:37" x14ac:dyDescent="0.2">
      <c r="B541" t="s">
        <v>245</v>
      </c>
      <c r="C541" s="17">
        <v>3.8104556928005698E-2</v>
      </c>
      <c r="D541" s="17">
        <v>3.9679808035770398E-2</v>
      </c>
      <c r="E541" s="17">
        <v>3.6341636310729002E-2</v>
      </c>
      <c r="F541" s="17"/>
      <c r="G541" s="17">
        <v>1.0221968640164799E-2</v>
      </c>
      <c r="H541" s="17">
        <v>5.8280627213217799E-2</v>
      </c>
      <c r="I541" s="17">
        <v>4.70839726406981E-2</v>
      </c>
      <c r="J541" s="17">
        <v>2.40813816163633E-2</v>
      </c>
      <c r="K541" s="17">
        <v>5.4062973948588201E-2</v>
      </c>
      <c r="L541" s="17">
        <v>2.8760266198945599E-2</v>
      </c>
      <c r="M541" s="17"/>
      <c r="N541" s="17">
        <v>4.4931840149374E-2</v>
      </c>
      <c r="O541" s="17">
        <v>3.5969503980726798E-2</v>
      </c>
      <c r="P541" s="17">
        <v>2.6643799361248902E-2</v>
      </c>
      <c r="Q541" s="17">
        <v>5.7002184762874698E-2</v>
      </c>
      <c r="R541" s="17">
        <v>3.9383936789207999E-2</v>
      </c>
      <c r="S541" s="17">
        <v>4.1537533119421002E-2</v>
      </c>
      <c r="T541" s="17">
        <v>6.3267754201964899E-2</v>
      </c>
      <c r="U541" s="17">
        <v>5.13212706002674E-2</v>
      </c>
      <c r="V541" s="17">
        <v>2.0438083699221898E-2</v>
      </c>
      <c r="W541" s="17">
        <v>3.2234199100956498E-2</v>
      </c>
      <c r="X541" s="17">
        <v>2.9472223695182501E-2</v>
      </c>
      <c r="Y541" s="17">
        <v>0</v>
      </c>
      <c r="Z541" s="17"/>
      <c r="AA541" s="17">
        <v>5.8974459695508401E-2</v>
      </c>
      <c r="AB541" s="17">
        <v>4.8939450288727898E-2</v>
      </c>
      <c r="AC541" s="17">
        <v>3.9969145008117997E-2</v>
      </c>
      <c r="AD541" s="17">
        <v>3.7452570785628997E-2</v>
      </c>
      <c r="AE541" s="17">
        <v>1.9662454964386299E-2</v>
      </c>
      <c r="AF541" s="17"/>
      <c r="AG541" s="17">
        <v>4.7062474418613998E-2</v>
      </c>
      <c r="AH541" s="17">
        <v>3.9759983790005102E-2</v>
      </c>
      <c r="AI541" s="17">
        <v>3.67737701979488E-2</v>
      </c>
      <c r="AJ541" s="17">
        <v>3.9589781748868597E-2</v>
      </c>
      <c r="AK541" s="17">
        <v>3.2124265765953203E-2</v>
      </c>
    </row>
    <row r="542" spans="2:37" x14ac:dyDescent="0.2">
      <c r="B542" t="s">
        <v>246</v>
      </c>
      <c r="C542" s="17">
        <v>0.21688335185768301</v>
      </c>
      <c r="D542" s="17">
        <v>0.23712865705337199</v>
      </c>
      <c r="E542" s="17">
        <v>0.194226096924414</v>
      </c>
      <c r="F542" s="17"/>
      <c r="G542" s="17">
        <v>7.1911954109811396E-2</v>
      </c>
      <c r="H542" s="17">
        <v>7.0350238459776504E-2</v>
      </c>
      <c r="I542" s="17">
        <v>0.15362571080873799</v>
      </c>
      <c r="J542" s="17">
        <v>0.25074535427092498</v>
      </c>
      <c r="K542" s="17">
        <v>0.25996332770564601</v>
      </c>
      <c r="L542" s="17">
        <v>0.33133541986957099</v>
      </c>
      <c r="M542" s="17"/>
      <c r="N542" s="17">
        <v>0.121538886291568</v>
      </c>
      <c r="O542" s="17">
        <v>0.214946224537164</v>
      </c>
      <c r="P542" s="17">
        <v>0.23126406660110899</v>
      </c>
      <c r="Q542" s="17">
        <v>0.26628396243924501</v>
      </c>
      <c r="R542" s="17">
        <v>0.17321219427302301</v>
      </c>
      <c r="S542" s="17">
        <v>0.170017095890758</v>
      </c>
      <c r="T542" s="17">
        <v>0.272217094181195</v>
      </c>
      <c r="U542" s="17">
        <v>0.21163438649136099</v>
      </c>
      <c r="V542" s="17">
        <v>0.18482374708135399</v>
      </c>
      <c r="W542" s="17">
        <v>0.20557693084536999</v>
      </c>
      <c r="X542" s="17">
        <v>0.33146014585137701</v>
      </c>
      <c r="Y542" s="17">
        <v>0.41419709364784701</v>
      </c>
      <c r="Z542" s="17"/>
      <c r="AA542" s="17">
        <v>0.254196756786151</v>
      </c>
      <c r="AB542" s="17">
        <v>0.180505940950757</v>
      </c>
      <c r="AC542" s="17">
        <v>0.22543953363261801</v>
      </c>
      <c r="AD542" s="17">
        <v>0.24416039252539501</v>
      </c>
      <c r="AE542" s="17">
        <v>9.4267501370086298E-2</v>
      </c>
      <c r="AF542" s="17"/>
      <c r="AG542" s="17">
        <v>0.28497724152378001</v>
      </c>
      <c r="AH542" s="17">
        <v>0.20217141727906601</v>
      </c>
      <c r="AI542" s="17">
        <v>0.20371210922622399</v>
      </c>
      <c r="AJ542" s="17">
        <v>0.24599057689758599</v>
      </c>
      <c r="AK542" s="17">
        <v>6.2143126111601901E-2</v>
      </c>
    </row>
    <row r="543" spans="2:37" x14ac:dyDescent="0.2">
      <c r="B543" t="s">
        <v>153</v>
      </c>
      <c r="C543" s="17">
        <v>0.20058316025249001</v>
      </c>
      <c r="D543" s="17">
        <v>0.15808526783117099</v>
      </c>
      <c r="E543" s="17">
        <v>0.248144092202362</v>
      </c>
      <c r="F543" s="17"/>
      <c r="G543" s="17">
        <v>7.7953870770811395E-2</v>
      </c>
      <c r="H543" s="17">
        <v>7.7514604216135305E-2</v>
      </c>
      <c r="I543" s="17">
        <v>0.16432283676548701</v>
      </c>
      <c r="J543" s="17">
        <v>0.203306484478394</v>
      </c>
      <c r="K543" s="17">
        <v>0.19228373045435801</v>
      </c>
      <c r="L543" s="17">
        <v>0.33626416757140898</v>
      </c>
      <c r="M543" s="17"/>
      <c r="N543" s="17">
        <v>0.140688494131995</v>
      </c>
      <c r="O543" s="17">
        <v>0.22370487111463</v>
      </c>
      <c r="P543" s="17">
        <v>0.238313481595926</v>
      </c>
      <c r="Q543" s="17">
        <v>0.245301610073444</v>
      </c>
      <c r="R543" s="17">
        <v>0.19033857857529099</v>
      </c>
      <c r="S543" s="17">
        <v>0.17133193138005301</v>
      </c>
      <c r="T543" s="17">
        <v>0.18612233972730299</v>
      </c>
      <c r="U543" s="17">
        <v>0.181587213321699</v>
      </c>
      <c r="V543" s="17">
        <v>0.160018621731808</v>
      </c>
      <c r="W543" s="17">
        <v>0.28384283917397202</v>
      </c>
      <c r="X543" s="17">
        <v>0.17754704289968701</v>
      </c>
      <c r="Y543" s="17">
        <v>0.19228125407685501</v>
      </c>
      <c r="Z543" s="17"/>
      <c r="AA543" s="17">
        <v>0.19088215450688201</v>
      </c>
      <c r="AB543" s="17">
        <v>0.118023773408255</v>
      </c>
      <c r="AC543" s="17">
        <v>0.21275649157035501</v>
      </c>
      <c r="AD543" s="17">
        <v>0.18028088705732701</v>
      </c>
      <c r="AE543" s="17">
        <v>0.24269508698787801</v>
      </c>
      <c r="AF543" s="17"/>
      <c r="AG543" s="17">
        <v>0.238117773573021</v>
      </c>
      <c r="AH543" s="17">
        <v>0.13492393952505899</v>
      </c>
      <c r="AI543" s="17">
        <v>0.26686856621105998</v>
      </c>
      <c r="AJ543" s="17">
        <v>0.197911801173523</v>
      </c>
      <c r="AK543" s="17">
        <v>0.27100597028746598</v>
      </c>
    </row>
    <row r="544" spans="2:37" x14ac:dyDescent="0.2">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c r="AJ544" s="17"/>
      <c r="AK544" s="17"/>
    </row>
    <row r="545" spans="2:37" x14ac:dyDescent="0.2">
      <c r="B545" s="6" t="s">
        <v>249</v>
      </c>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c r="AG545" s="17"/>
      <c r="AH545" s="17"/>
      <c r="AI545" s="17"/>
      <c r="AJ545" s="17"/>
      <c r="AK545" s="17"/>
    </row>
    <row r="546" spans="2:37" x14ac:dyDescent="0.2">
      <c r="B546" s="21" t="s">
        <v>96</v>
      </c>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c r="AD546" s="17"/>
      <c r="AE546" s="17"/>
      <c r="AF546" s="17"/>
      <c r="AG546" s="17"/>
      <c r="AH546" s="17"/>
      <c r="AI546" s="17"/>
      <c r="AJ546" s="17"/>
      <c r="AK546" s="17"/>
    </row>
    <row r="547" spans="2:37" x14ac:dyDescent="0.2">
      <c r="B547" t="s">
        <v>242</v>
      </c>
      <c r="C547" s="17">
        <v>0.28694181522707501</v>
      </c>
      <c r="D547" s="17">
        <v>0.30336925547029098</v>
      </c>
      <c r="E547" s="17">
        <v>0.27254985372116303</v>
      </c>
      <c r="F547" s="17"/>
      <c r="G547" s="17">
        <v>0.36046221023035302</v>
      </c>
      <c r="H547" s="17">
        <v>0.36320962552311797</v>
      </c>
      <c r="I547" s="17">
        <v>0.31154861737336198</v>
      </c>
      <c r="J547" s="17">
        <v>0.25044194167420297</v>
      </c>
      <c r="K547" s="17">
        <v>0.181306940147521</v>
      </c>
      <c r="L547" s="17">
        <v>0.23704974367527001</v>
      </c>
      <c r="M547" s="17"/>
      <c r="N547" s="17">
        <v>0.33819759455709503</v>
      </c>
      <c r="O547" s="17">
        <v>0.27295003430439002</v>
      </c>
      <c r="P547" s="17">
        <v>0.31839015670143</v>
      </c>
      <c r="Q547" s="17">
        <v>0.26954159147525603</v>
      </c>
      <c r="R547" s="17">
        <v>0.25412669924563502</v>
      </c>
      <c r="S547" s="17">
        <v>0.31577934585460199</v>
      </c>
      <c r="T547" s="17">
        <v>0.20481860186030601</v>
      </c>
      <c r="U547" s="17">
        <v>0.233307006873163</v>
      </c>
      <c r="V547" s="17">
        <v>0.32080607681078199</v>
      </c>
      <c r="W547" s="17">
        <v>0.283997944345735</v>
      </c>
      <c r="X547" s="17">
        <v>0.234858313031301</v>
      </c>
      <c r="Y547" s="17">
        <v>0.30468671544265802</v>
      </c>
      <c r="Z547" s="17"/>
      <c r="AA547" s="17">
        <v>0.29895448479436898</v>
      </c>
      <c r="AB547" s="17">
        <v>0.32513275859156998</v>
      </c>
      <c r="AC547" s="17">
        <v>0.27488857642206699</v>
      </c>
      <c r="AD547" s="17">
        <v>0.28324131337735298</v>
      </c>
      <c r="AE547" s="17">
        <v>0.27968416652449102</v>
      </c>
      <c r="AF547" s="17"/>
      <c r="AG547" s="17">
        <v>0.29169088382410802</v>
      </c>
      <c r="AH547" s="17">
        <v>0.29759875167663302</v>
      </c>
      <c r="AI547" s="17">
        <v>0.29829786560508798</v>
      </c>
      <c r="AJ547" s="17">
        <v>0.233037754076241</v>
      </c>
      <c r="AK547" s="17">
        <v>0.27510158593967998</v>
      </c>
    </row>
    <row r="548" spans="2:37" x14ac:dyDescent="0.2">
      <c r="B548" t="s">
        <v>243</v>
      </c>
      <c r="C548" s="17">
        <v>0.19284547134201499</v>
      </c>
      <c r="D548" s="17">
        <v>0.208999223760333</v>
      </c>
      <c r="E548" s="17">
        <v>0.17869328575872101</v>
      </c>
      <c r="F548" s="17"/>
      <c r="G548" s="17">
        <v>0.26185606251245003</v>
      </c>
      <c r="H548" s="17">
        <v>0.25025112331794902</v>
      </c>
      <c r="I548" s="17">
        <v>0.21450920998854001</v>
      </c>
      <c r="J548" s="17">
        <v>0.200608086909835</v>
      </c>
      <c r="K548" s="17">
        <v>0.13542614794142099</v>
      </c>
      <c r="L548" s="17">
        <v>8.7377677338794701E-2</v>
      </c>
      <c r="M548" s="17"/>
      <c r="N548" s="17">
        <v>0.19149651857316799</v>
      </c>
      <c r="O548" s="17">
        <v>0.169986192363037</v>
      </c>
      <c r="P548" s="17">
        <v>0.146348405252751</v>
      </c>
      <c r="Q548" s="17">
        <v>0.22244807853663401</v>
      </c>
      <c r="R548" s="17">
        <v>0.178912904349246</v>
      </c>
      <c r="S548" s="17">
        <v>0.25035709695626401</v>
      </c>
      <c r="T548" s="17">
        <v>0.202703641552479</v>
      </c>
      <c r="U548" s="17">
        <v>0.21921035095128</v>
      </c>
      <c r="V548" s="17">
        <v>0.19600380235138401</v>
      </c>
      <c r="W548" s="17">
        <v>0.17529360877720301</v>
      </c>
      <c r="X548" s="17">
        <v>0.21000979325215299</v>
      </c>
      <c r="Y548" s="17">
        <v>0.151784475098761</v>
      </c>
      <c r="Z548" s="17"/>
      <c r="AA548" s="17">
        <v>0.192075979762415</v>
      </c>
      <c r="AB548" s="17">
        <v>0.21114208592873299</v>
      </c>
      <c r="AC548" s="17">
        <v>0.22764793546356599</v>
      </c>
      <c r="AD548" s="17">
        <v>0.15735210642159</v>
      </c>
      <c r="AE548" s="17">
        <v>0.27542753286189903</v>
      </c>
      <c r="AF548" s="17"/>
      <c r="AG548" s="17">
        <v>0.14952689927446899</v>
      </c>
      <c r="AH548" s="17">
        <v>0.21924001308294899</v>
      </c>
      <c r="AI548" s="17">
        <v>0.18558890082690699</v>
      </c>
      <c r="AJ548" s="17">
        <v>0.222682218488023</v>
      </c>
      <c r="AK548" s="17">
        <v>0.29783538427214401</v>
      </c>
    </row>
    <row r="549" spans="2:37" x14ac:dyDescent="0.2">
      <c r="B549" t="s">
        <v>244</v>
      </c>
      <c r="C549" s="17">
        <v>0.182691040120389</v>
      </c>
      <c r="D549" s="17">
        <v>0.18940003416266801</v>
      </c>
      <c r="E549" s="17">
        <v>0.17681333899530099</v>
      </c>
      <c r="F549" s="17"/>
      <c r="G549" s="17">
        <v>0.25189291308144701</v>
      </c>
      <c r="H549" s="17">
        <v>0.20405821287732701</v>
      </c>
      <c r="I549" s="17">
        <v>0.182886513598425</v>
      </c>
      <c r="J549" s="17">
        <v>0.17401762039146201</v>
      </c>
      <c r="K549" s="17">
        <v>0.211667159961797</v>
      </c>
      <c r="L549" s="17">
        <v>8.5635389577968402E-2</v>
      </c>
      <c r="M549" s="17"/>
      <c r="N549" s="17">
        <v>0.24724394683765699</v>
      </c>
      <c r="O549" s="17">
        <v>0.215443483448895</v>
      </c>
      <c r="P549" s="17">
        <v>0.200170178589964</v>
      </c>
      <c r="Q549" s="17">
        <v>0.119517917179604</v>
      </c>
      <c r="R549" s="17">
        <v>0.23723454891478199</v>
      </c>
      <c r="S549" s="17">
        <v>0.13633058952830401</v>
      </c>
      <c r="T549" s="17">
        <v>0.168107485200541</v>
      </c>
      <c r="U549" s="17">
        <v>0.18139468230234801</v>
      </c>
      <c r="V549" s="17">
        <v>0.17712126612922199</v>
      </c>
      <c r="W549" s="17">
        <v>0.12294260287997801</v>
      </c>
      <c r="X549" s="17">
        <v>0.19486815431104401</v>
      </c>
      <c r="Y549" s="17">
        <v>0.13482352515644899</v>
      </c>
      <c r="Z549" s="17"/>
      <c r="AA549" s="17">
        <v>0.15994209614756399</v>
      </c>
      <c r="AB549" s="17">
        <v>0.22919211429455899</v>
      </c>
      <c r="AC549" s="17">
        <v>0.175746199547303</v>
      </c>
      <c r="AD549" s="17">
        <v>0.19720041833906901</v>
      </c>
      <c r="AE549" s="17">
        <v>0.20479790198811501</v>
      </c>
      <c r="AF549" s="17"/>
      <c r="AG549" s="17">
        <v>0.177036571525227</v>
      </c>
      <c r="AH549" s="17">
        <v>0.19637279499695501</v>
      </c>
      <c r="AI549" s="17">
        <v>0.155559249443457</v>
      </c>
      <c r="AJ549" s="17">
        <v>0.16888984743593599</v>
      </c>
      <c r="AK549" s="17">
        <v>0.22518127058271301</v>
      </c>
    </row>
    <row r="550" spans="2:37" x14ac:dyDescent="0.2">
      <c r="B550" t="s">
        <v>245</v>
      </c>
      <c r="C550" s="17">
        <v>9.6519400030551802E-2</v>
      </c>
      <c r="D550" s="17">
        <v>9.2357832282911403E-2</v>
      </c>
      <c r="E550" s="17">
        <v>0.100165319415529</v>
      </c>
      <c r="F550" s="17"/>
      <c r="G550" s="17">
        <v>7.2059527570779394E-2</v>
      </c>
      <c r="H550" s="17">
        <v>9.8650401345877298E-2</v>
      </c>
      <c r="I550" s="17">
        <v>0.11077441170289901</v>
      </c>
      <c r="J550" s="17">
        <v>9.8835132793557198E-2</v>
      </c>
      <c r="K550" s="17">
        <v>0.10849281351395799</v>
      </c>
      <c r="L550" s="17">
        <v>8.81975133213833E-2</v>
      </c>
      <c r="M550" s="17"/>
      <c r="N550" s="17">
        <v>0.11328132202020801</v>
      </c>
      <c r="O550" s="17">
        <v>9.7818169033299193E-2</v>
      </c>
      <c r="P550" s="17">
        <v>9.4504631257712204E-2</v>
      </c>
      <c r="Q550" s="17">
        <v>5.5979340050351101E-2</v>
      </c>
      <c r="R550" s="17">
        <v>8.8191338807615996E-2</v>
      </c>
      <c r="S550" s="17">
        <v>9.7680190536289596E-2</v>
      </c>
      <c r="T550" s="17">
        <v>0.125440244648996</v>
      </c>
      <c r="U550" s="17">
        <v>0.10412979244163</v>
      </c>
      <c r="V550" s="17">
        <v>9.6556025943784804E-2</v>
      </c>
      <c r="W550" s="17">
        <v>8.90315350889231E-2</v>
      </c>
      <c r="X550" s="17">
        <v>9.0883404899598702E-2</v>
      </c>
      <c r="Y550" s="17">
        <v>0.103128879501432</v>
      </c>
      <c r="Z550" s="17"/>
      <c r="AA550" s="17">
        <v>0.112448983143936</v>
      </c>
      <c r="AB550" s="17">
        <v>7.5830180104978703E-2</v>
      </c>
      <c r="AC550" s="17">
        <v>6.76603598971523E-2</v>
      </c>
      <c r="AD550" s="17">
        <v>0.105838199384909</v>
      </c>
      <c r="AE550" s="17">
        <v>7.4118746533403002E-2</v>
      </c>
      <c r="AF550" s="17"/>
      <c r="AG550" s="17">
        <v>0.106021061440901</v>
      </c>
      <c r="AH550" s="17">
        <v>9.7161135526987005E-2</v>
      </c>
      <c r="AI550" s="17">
        <v>7.5088313990478606E-2</v>
      </c>
      <c r="AJ550" s="17">
        <v>0.11781833124601</v>
      </c>
      <c r="AK550" s="17">
        <v>5.47942487440745E-2</v>
      </c>
    </row>
    <row r="551" spans="2:37" x14ac:dyDescent="0.2">
      <c r="B551" t="s">
        <v>246</v>
      </c>
      <c r="C551" s="17">
        <v>0.104352926451832</v>
      </c>
      <c r="D551" s="17">
        <v>9.6983421848860996E-2</v>
      </c>
      <c r="E551" s="17">
        <v>0.110809296098796</v>
      </c>
      <c r="F551" s="17"/>
      <c r="G551" s="17">
        <v>1.80600511780292E-2</v>
      </c>
      <c r="H551" s="17">
        <v>4.1743491855106202E-2</v>
      </c>
      <c r="I551" s="17">
        <v>7.24968208079496E-2</v>
      </c>
      <c r="J551" s="17">
        <v>9.9491217710141397E-2</v>
      </c>
      <c r="K551" s="17">
        <v>0.17209541923812799</v>
      </c>
      <c r="L551" s="17">
        <v>0.22971557300227499</v>
      </c>
      <c r="M551" s="17"/>
      <c r="N551" s="17">
        <v>2.0899694639311499E-2</v>
      </c>
      <c r="O551" s="17">
        <v>0.10790719561168</v>
      </c>
      <c r="P551" s="17">
        <v>8.6025966840409598E-2</v>
      </c>
      <c r="Q551" s="17">
        <v>0.18598416845718499</v>
      </c>
      <c r="R551" s="17">
        <v>8.0417673280066299E-2</v>
      </c>
      <c r="S551" s="17">
        <v>0.121942426839886</v>
      </c>
      <c r="T551" s="17">
        <v>0.16524706766004499</v>
      </c>
      <c r="U551" s="17">
        <v>0.104283155444377</v>
      </c>
      <c r="V551" s="17">
        <v>9.8291201034255996E-2</v>
      </c>
      <c r="W551" s="17">
        <v>8.9021410516548799E-2</v>
      </c>
      <c r="X551" s="17">
        <v>0.12975712550167101</v>
      </c>
      <c r="Y551" s="17">
        <v>0.148105772688126</v>
      </c>
      <c r="Z551" s="17"/>
      <c r="AA551" s="17">
        <v>0.13904320620685401</v>
      </c>
      <c r="AB551" s="17">
        <v>6.8204306960193306E-2</v>
      </c>
      <c r="AC551" s="17">
        <v>0.103603634713197</v>
      </c>
      <c r="AD551" s="17">
        <v>0.11762932719854299</v>
      </c>
      <c r="AE551" s="17">
        <v>5.3496870306781803E-2</v>
      </c>
      <c r="AF551" s="17"/>
      <c r="AG551" s="17">
        <v>0.133927239749914</v>
      </c>
      <c r="AH551" s="17">
        <v>9.4416521574587201E-2</v>
      </c>
      <c r="AI551" s="17">
        <v>0.109179732605187</v>
      </c>
      <c r="AJ551" s="17">
        <v>0.116909843008386</v>
      </c>
      <c r="AK551" s="17">
        <v>6.5624814158896302E-2</v>
      </c>
    </row>
    <row r="552" spans="2:37" x14ac:dyDescent="0.2">
      <c r="B552" t="s">
        <v>153</v>
      </c>
      <c r="C552" s="17">
        <v>0.13664934682813601</v>
      </c>
      <c r="D552" s="17">
        <v>0.108890232474936</v>
      </c>
      <c r="E552" s="17">
        <v>0.16096890601049099</v>
      </c>
      <c r="F552" s="17"/>
      <c r="G552" s="17">
        <v>3.5669235426940699E-2</v>
      </c>
      <c r="H552" s="17">
        <v>4.2087145080621002E-2</v>
      </c>
      <c r="I552" s="17">
        <v>0.107784426528824</v>
      </c>
      <c r="J552" s="17">
        <v>0.176606000520802</v>
      </c>
      <c r="K552" s="17">
        <v>0.19101151919717399</v>
      </c>
      <c r="L552" s="17">
        <v>0.27202410308430902</v>
      </c>
      <c r="M552" s="17"/>
      <c r="N552" s="17">
        <v>8.8880923372559706E-2</v>
      </c>
      <c r="O552" s="17">
        <v>0.13589492523869801</v>
      </c>
      <c r="P552" s="17">
        <v>0.154560661357733</v>
      </c>
      <c r="Q552" s="17">
        <v>0.14652890430096999</v>
      </c>
      <c r="R552" s="17">
        <v>0.16111683540265401</v>
      </c>
      <c r="S552" s="17">
        <v>7.7910350284655705E-2</v>
      </c>
      <c r="T552" s="17">
        <v>0.133682959077633</v>
      </c>
      <c r="U552" s="17">
        <v>0.15767501198720199</v>
      </c>
      <c r="V552" s="17">
        <v>0.11122162773057</v>
      </c>
      <c r="W552" s="17">
        <v>0.239712898391612</v>
      </c>
      <c r="X552" s="17">
        <v>0.139623209004233</v>
      </c>
      <c r="Y552" s="17">
        <v>0.157470632112575</v>
      </c>
      <c r="Z552" s="17"/>
      <c r="AA552" s="17">
        <v>9.7535249944861693E-2</v>
      </c>
      <c r="AB552" s="17">
        <v>9.0498554119966698E-2</v>
      </c>
      <c r="AC552" s="17">
        <v>0.150453293956715</v>
      </c>
      <c r="AD552" s="17">
        <v>0.138738635278536</v>
      </c>
      <c r="AE552" s="17">
        <v>0.11247478178531201</v>
      </c>
      <c r="AF552" s="17"/>
      <c r="AG552" s="17">
        <v>0.14179734418538101</v>
      </c>
      <c r="AH552" s="17">
        <v>9.5210783141888494E-2</v>
      </c>
      <c r="AI552" s="17">
        <v>0.176285937528882</v>
      </c>
      <c r="AJ552" s="17">
        <v>0.140662005745403</v>
      </c>
      <c r="AK552" s="17">
        <v>8.1462696302491894E-2</v>
      </c>
    </row>
    <row r="553" spans="2:37" x14ac:dyDescent="0.2">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c r="AI553" s="17"/>
      <c r="AJ553" s="17"/>
      <c r="AK553" s="17"/>
    </row>
    <row r="554" spans="2:37" x14ac:dyDescent="0.2">
      <c r="B554" s="6" t="s">
        <v>250</v>
      </c>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c r="AK554" s="17"/>
    </row>
    <row r="555" spans="2:37" x14ac:dyDescent="0.2">
      <c r="B555" s="21" t="s">
        <v>96</v>
      </c>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17"/>
      <c r="AK555" s="17"/>
    </row>
    <row r="556" spans="2:37" x14ac:dyDescent="0.2">
      <c r="B556" t="s">
        <v>242</v>
      </c>
      <c r="C556" s="17">
        <v>0.22641072529054099</v>
      </c>
      <c r="D556" s="17">
        <v>0.237561503101028</v>
      </c>
      <c r="E556" s="17">
        <v>0.21603453603806699</v>
      </c>
      <c r="F556" s="17"/>
      <c r="G556" s="17">
        <v>0.27118261538850302</v>
      </c>
      <c r="H556" s="17">
        <v>0.24545007840875899</v>
      </c>
      <c r="I556" s="17">
        <v>0.26819894676061601</v>
      </c>
      <c r="J556" s="17">
        <v>0.24927419818643501</v>
      </c>
      <c r="K556" s="17">
        <v>0.19893813566419299</v>
      </c>
      <c r="L556" s="17">
        <v>0.153062809819656</v>
      </c>
      <c r="M556" s="17"/>
      <c r="N556" s="17">
        <v>0.263745206175104</v>
      </c>
      <c r="O556" s="17">
        <v>0.23040614604461501</v>
      </c>
      <c r="P556" s="17">
        <v>0.17200185223380299</v>
      </c>
      <c r="Q556" s="17">
        <v>0.182339153203746</v>
      </c>
      <c r="R556" s="17">
        <v>0.199390801220651</v>
      </c>
      <c r="S556" s="17">
        <v>0.28039827153656999</v>
      </c>
      <c r="T556" s="17">
        <v>0.22750512956417199</v>
      </c>
      <c r="U556" s="17">
        <v>0.254850136218917</v>
      </c>
      <c r="V556" s="17">
        <v>0.25456974313208097</v>
      </c>
      <c r="W556" s="17">
        <v>0.19322909701402699</v>
      </c>
      <c r="X556" s="17">
        <v>0.18355266375021001</v>
      </c>
      <c r="Y556" s="17">
        <v>0.24107516466248299</v>
      </c>
      <c r="Z556" s="17"/>
      <c r="AA556" s="17">
        <v>0.22223096154765701</v>
      </c>
      <c r="AB556" s="17">
        <v>0.24799906439817501</v>
      </c>
      <c r="AC556" s="17">
        <v>0.21506631334221801</v>
      </c>
      <c r="AD556" s="17">
        <v>0.235692163038078</v>
      </c>
      <c r="AE556" s="17">
        <v>0.24658816949363599</v>
      </c>
      <c r="AF556" s="17"/>
      <c r="AG556" s="17">
        <v>0.24667226218035199</v>
      </c>
      <c r="AH556" s="17">
        <v>0.24059892161274499</v>
      </c>
      <c r="AI556" s="17">
        <v>0.23049989608286101</v>
      </c>
      <c r="AJ556" s="17">
        <v>0.22002191500824</v>
      </c>
      <c r="AK556" s="17">
        <v>0.22784004946359501</v>
      </c>
    </row>
    <row r="557" spans="2:37" x14ac:dyDescent="0.2">
      <c r="B557" t="s">
        <v>243</v>
      </c>
      <c r="C557" s="17">
        <v>0.19138097962737999</v>
      </c>
      <c r="D557" s="17">
        <v>0.19327682359505799</v>
      </c>
      <c r="E557" s="17">
        <v>0.18961683042307201</v>
      </c>
      <c r="F557" s="17"/>
      <c r="G557" s="17">
        <v>0.27193750576488401</v>
      </c>
      <c r="H557" s="17">
        <v>0.32267927931949703</v>
      </c>
      <c r="I557" s="17">
        <v>0.23404410494068001</v>
      </c>
      <c r="J557" s="17">
        <v>0.17710339056385499</v>
      </c>
      <c r="K557" s="17">
        <v>0.10624748809289999</v>
      </c>
      <c r="L557" s="17">
        <v>8.0125598330257994E-2</v>
      </c>
      <c r="M557" s="17"/>
      <c r="N557" s="17">
        <v>0.22129231293802501</v>
      </c>
      <c r="O557" s="17">
        <v>0.14168654745929299</v>
      </c>
      <c r="P557" s="17">
        <v>0.18645608091485899</v>
      </c>
      <c r="Q557" s="17">
        <v>0.18719952398912301</v>
      </c>
      <c r="R557" s="17">
        <v>0.19861122641652201</v>
      </c>
      <c r="S557" s="17">
        <v>0.24481359236556499</v>
      </c>
      <c r="T557" s="17">
        <v>0.21262661871493799</v>
      </c>
      <c r="U557" s="17">
        <v>0.22654371414546301</v>
      </c>
      <c r="V557" s="17">
        <v>0.174107127915717</v>
      </c>
      <c r="W557" s="17">
        <v>0.14683741375053599</v>
      </c>
      <c r="X557" s="17">
        <v>0.20614351516548701</v>
      </c>
      <c r="Y557" s="17">
        <v>0.212020434715633</v>
      </c>
      <c r="Z557" s="17"/>
      <c r="AA557" s="17">
        <v>0.203926938163635</v>
      </c>
      <c r="AB557" s="17">
        <v>0.24256200691716601</v>
      </c>
      <c r="AC557" s="17">
        <v>0.19278852456683401</v>
      </c>
      <c r="AD557" s="17">
        <v>0.14709702210620501</v>
      </c>
      <c r="AE557" s="17">
        <v>0.25114976889858898</v>
      </c>
      <c r="AF557" s="17"/>
      <c r="AG557" s="17">
        <v>0.15297151204684101</v>
      </c>
      <c r="AH557" s="17">
        <v>0.21074330362555399</v>
      </c>
      <c r="AI557" s="17">
        <v>0.19189200742581</v>
      </c>
      <c r="AJ557" s="17">
        <v>0.18903133136266401</v>
      </c>
      <c r="AK557" s="17">
        <v>0.27385880823101899</v>
      </c>
    </row>
    <row r="558" spans="2:37" x14ac:dyDescent="0.2">
      <c r="B558" t="s">
        <v>244</v>
      </c>
      <c r="C558" s="17">
        <v>9.4953731026662394E-2</v>
      </c>
      <c r="D558" s="17">
        <v>0.105297106548513</v>
      </c>
      <c r="E558" s="17">
        <v>8.5328857878960704E-2</v>
      </c>
      <c r="F558" s="17"/>
      <c r="G558" s="17">
        <v>0.167504936842408</v>
      </c>
      <c r="H558" s="17">
        <v>0.17053213522264099</v>
      </c>
      <c r="I558" s="17">
        <v>9.6687849435159498E-2</v>
      </c>
      <c r="J558" s="17">
        <v>6.3950205099957094E-2</v>
      </c>
      <c r="K558" s="17">
        <v>6.0984125164228603E-2</v>
      </c>
      <c r="L558" s="17">
        <v>4.5084733056344202E-2</v>
      </c>
      <c r="M558" s="17"/>
      <c r="N558" s="17">
        <v>0.121341204558248</v>
      </c>
      <c r="O558" s="17">
        <v>7.8435964259420607E-2</v>
      </c>
      <c r="P558" s="17">
        <v>7.7162517990552001E-2</v>
      </c>
      <c r="Q558" s="17">
        <v>8.6271260839338004E-2</v>
      </c>
      <c r="R558" s="17">
        <v>8.6423770239413694E-2</v>
      </c>
      <c r="S558" s="17">
        <v>0.117651417114051</v>
      </c>
      <c r="T558" s="17">
        <v>8.2135276801846901E-2</v>
      </c>
      <c r="U558" s="17">
        <v>3.9534754823940997E-2</v>
      </c>
      <c r="V558" s="17">
        <v>0.13942802945711499</v>
      </c>
      <c r="W558" s="17">
        <v>6.2947777998537693E-2</v>
      </c>
      <c r="X558" s="17">
        <v>0.11102341149798001</v>
      </c>
      <c r="Y558" s="17">
        <v>8.0912485750234298E-2</v>
      </c>
      <c r="Z558" s="17"/>
      <c r="AA558" s="17">
        <v>0.10303719276761</v>
      </c>
      <c r="AB558" s="17">
        <v>0.117674223660567</v>
      </c>
      <c r="AC558" s="17">
        <v>5.3272403268291101E-2</v>
      </c>
      <c r="AD558" s="17">
        <v>9.2001101791048395E-2</v>
      </c>
      <c r="AE558" s="17">
        <v>0.15012754077550999</v>
      </c>
      <c r="AF558" s="17"/>
      <c r="AG558" s="17">
        <v>7.2896423152695997E-2</v>
      </c>
      <c r="AH558" s="17">
        <v>0.10346982406032899</v>
      </c>
      <c r="AI558" s="17">
        <v>6.4335887136752395E-2</v>
      </c>
      <c r="AJ558" s="17">
        <v>7.4601714655917598E-2</v>
      </c>
      <c r="AK558" s="17">
        <v>8.4650709541822203E-2</v>
      </c>
    </row>
    <row r="559" spans="2:37" x14ac:dyDescent="0.2">
      <c r="B559" t="s">
        <v>245</v>
      </c>
      <c r="C559" s="17">
        <v>3.44966841871161E-2</v>
      </c>
      <c r="D559" s="17">
        <v>3.1693987034074701E-2</v>
      </c>
      <c r="E559" s="17">
        <v>3.71046920383694E-2</v>
      </c>
      <c r="F559" s="17"/>
      <c r="G559" s="17">
        <v>5.0856727222623098E-2</v>
      </c>
      <c r="H559" s="17">
        <v>4.1089552767955603E-2</v>
      </c>
      <c r="I559" s="17">
        <v>3.7723297517306902E-2</v>
      </c>
      <c r="J559" s="17">
        <v>3.4001848868509099E-2</v>
      </c>
      <c r="K559" s="17">
        <v>3.05683559985831E-2</v>
      </c>
      <c r="L559" s="17">
        <v>2.1203360222523799E-2</v>
      </c>
      <c r="M559" s="17"/>
      <c r="N559" s="17">
        <v>4.3316309327109399E-2</v>
      </c>
      <c r="O559" s="17">
        <v>4.61189201631187E-2</v>
      </c>
      <c r="P559" s="17">
        <v>3.9465036066685798E-2</v>
      </c>
      <c r="Q559" s="17">
        <v>1.50332385447049E-2</v>
      </c>
      <c r="R559" s="17">
        <v>5.6180106587099501E-2</v>
      </c>
      <c r="S559" s="17">
        <v>3.5644290140547701E-2</v>
      </c>
      <c r="T559" s="17">
        <v>2.8314599864707E-2</v>
      </c>
      <c r="U559" s="17">
        <v>1.22255983505221E-2</v>
      </c>
      <c r="V559" s="17">
        <v>1.36176168825332E-2</v>
      </c>
      <c r="W559" s="17">
        <v>4.6745648099713398E-2</v>
      </c>
      <c r="X559" s="17">
        <v>4.9596565746248399E-2</v>
      </c>
      <c r="Y559" s="17">
        <v>0</v>
      </c>
      <c r="Z559" s="17"/>
      <c r="AA559" s="17">
        <v>3.0484782136582601E-2</v>
      </c>
      <c r="AB559" s="17">
        <v>4.1457379269584101E-2</v>
      </c>
      <c r="AC559" s="17">
        <v>3.6073402618210501E-2</v>
      </c>
      <c r="AD559" s="17">
        <v>3.07817008623095E-2</v>
      </c>
      <c r="AE559" s="17">
        <v>5.67398550714849E-2</v>
      </c>
      <c r="AF559" s="17"/>
      <c r="AG559" s="17">
        <v>1.7080796043292001E-2</v>
      </c>
      <c r="AH559" s="17">
        <v>4.4367651328131301E-2</v>
      </c>
      <c r="AI559" s="17">
        <v>3.13650304347853E-2</v>
      </c>
      <c r="AJ559" s="17">
        <v>4.0866499020796802E-2</v>
      </c>
      <c r="AK559" s="17">
        <v>7.0781470666491306E-2</v>
      </c>
    </row>
    <row r="560" spans="2:37" x14ac:dyDescent="0.2">
      <c r="B560" t="s">
        <v>246</v>
      </c>
      <c r="C560" s="17">
        <v>0.26053794823958698</v>
      </c>
      <c r="D560" s="17">
        <v>0.26576030745521501</v>
      </c>
      <c r="E560" s="17">
        <v>0.25567836010262301</v>
      </c>
      <c r="F560" s="17"/>
      <c r="G560" s="17">
        <v>0.14981259223448601</v>
      </c>
      <c r="H560" s="17">
        <v>0.14031487552807101</v>
      </c>
      <c r="I560" s="17">
        <v>0.21245603883008901</v>
      </c>
      <c r="J560" s="17">
        <v>0.26414620864553601</v>
      </c>
      <c r="K560" s="17">
        <v>0.354994019018263</v>
      </c>
      <c r="L560" s="17">
        <v>0.38514759866524001</v>
      </c>
      <c r="M560" s="17"/>
      <c r="N560" s="17">
        <v>0.16836560841044201</v>
      </c>
      <c r="O560" s="17">
        <v>0.26418550938903201</v>
      </c>
      <c r="P560" s="17">
        <v>0.27336637765953797</v>
      </c>
      <c r="Q560" s="17">
        <v>0.30954047080832098</v>
      </c>
      <c r="R560" s="17">
        <v>0.27321397310665502</v>
      </c>
      <c r="S560" s="17">
        <v>0.20964945875780799</v>
      </c>
      <c r="T560" s="17">
        <v>0.29912869116785701</v>
      </c>
      <c r="U560" s="17">
        <v>0.26081726242738001</v>
      </c>
      <c r="V560" s="17">
        <v>0.27419025343721298</v>
      </c>
      <c r="W560" s="17">
        <v>0.26525958963240998</v>
      </c>
      <c r="X560" s="17">
        <v>0.33373954532413502</v>
      </c>
      <c r="Y560" s="17">
        <v>0.28191972378601499</v>
      </c>
      <c r="Z560" s="17"/>
      <c r="AA560" s="17">
        <v>0.252001860210047</v>
      </c>
      <c r="AB560" s="17">
        <v>0.197104164675455</v>
      </c>
      <c r="AC560" s="17">
        <v>0.27939619811319499</v>
      </c>
      <c r="AD560" s="17">
        <v>0.31165853618912498</v>
      </c>
      <c r="AE560" s="17">
        <v>0.15295009280087099</v>
      </c>
      <c r="AF560" s="17"/>
      <c r="AG560" s="17">
        <v>0.28246524796347799</v>
      </c>
      <c r="AH560" s="17">
        <v>0.24124041966271101</v>
      </c>
      <c r="AI560" s="17">
        <v>0.277644278571057</v>
      </c>
      <c r="AJ560" s="17">
        <v>0.277402572389222</v>
      </c>
      <c r="AK560" s="17">
        <v>0.216212643999105</v>
      </c>
    </row>
    <row r="561" spans="2:37" x14ac:dyDescent="0.2">
      <c r="B561" t="s">
        <v>153</v>
      </c>
      <c r="C561" s="17">
        <v>0.19221993162871301</v>
      </c>
      <c r="D561" s="17">
        <v>0.16641027226611199</v>
      </c>
      <c r="E561" s="17">
        <v>0.21623672351890799</v>
      </c>
      <c r="F561" s="17"/>
      <c r="G561" s="17">
        <v>8.8705622547095797E-2</v>
      </c>
      <c r="H561" s="17">
        <v>7.9934078753076801E-2</v>
      </c>
      <c r="I561" s="17">
        <v>0.150889762516149</v>
      </c>
      <c r="J561" s="17">
        <v>0.21152414863570901</v>
      </c>
      <c r="K561" s="17">
        <v>0.24826787606183301</v>
      </c>
      <c r="L561" s="17">
        <v>0.31537589990597797</v>
      </c>
      <c r="M561" s="17"/>
      <c r="N561" s="17">
        <v>0.18193935859107099</v>
      </c>
      <c r="O561" s="17">
        <v>0.23916691268452001</v>
      </c>
      <c r="P561" s="17">
        <v>0.25154813513456198</v>
      </c>
      <c r="Q561" s="17">
        <v>0.219616352614767</v>
      </c>
      <c r="R561" s="17">
        <v>0.18618012242965901</v>
      </c>
      <c r="S561" s="17">
        <v>0.111842970085458</v>
      </c>
      <c r="T561" s="17">
        <v>0.15028968388647901</v>
      </c>
      <c r="U561" s="17">
        <v>0.20602853403377699</v>
      </c>
      <c r="V561" s="17">
        <v>0.144087229175339</v>
      </c>
      <c r="W561" s="17">
        <v>0.28498047350477501</v>
      </c>
      <c r="X561" s="17">
        <v>0.11594429851594</v>
      </c>
      <c r="Y561" s="17">
        <v>0.184072191085634</v>
      </c>
      <c r="Z561" s="17"/>
      <c r="AA561" s="17">
        <v>0.18831826517446801</v>
      </c>
      <c r="AB561" s="17">
        <v>0.15320316107905399</v>
      </c>
      <c r="AC561" s="17">
        <v>0.223403158091252</v>
      </c>
      <c r="AD561" s="17">
        <v>0.18276947601323301</v>
      </c>
      <c r="AE561" s="17">
        <v>0.142444572959909</v>
      </c>
      <c r="AF561" s="17"/>
      <c r="AG561" s="17">
        <v>0.22791375861334101</v>
      </c>
      <c r="AH561" s="17">
        <v>0.15957987971053</v>
      </c>
      <c r="AI561" s="17">
        <v>0.20426290034873401</v>
      </c>
      <c r="AJ561" s="17">
        <v>0.19807596756315901</v>
      </c>
      <c r="AK561" s="17">
        <v>0.12665631809796701</v>
      </c>
    </row>
    <row r="562" spans="2:37" x14ac:dyDescent="0.2">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17"/>
      <c r="AF562" s="17"/>
      <c r="AG562" s="17"/>
      <c r="AH562" s="17"/>
      <c r="AI562" s="17"/>
      <c r="AJ562" s="17"/>
      <c r="AK562" s="17"/>
    </row>
    <row r="563" spans="2:37" x14ac:dyDescent="0.2">
      <c r="B563" s="6" t="s">
        <v>251</v>
      </c>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c r="AD563" s="17"/>
      <c r="AE563" s="17"/>
      <c r="AF563" s="17"/>
      <c r="AG563" s="17"/>
      <c r="AH563" s="17"/>
      <c r="AI563" s="17"/>
      <c r="AJ563" s="17"/>
      <c r="AK563" s="17"/>
    </row>
    <row r="564" spans="2:37" x14ac:dyDescent="0.2">
      <c r="B564" s="21" t="s">
        <v>96</v>
      </c>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17"/>
      <c r="AE564" s="17"/>
      <c r="AF564" s="17"/>
      <c r="AG564" s="17"/>
      <c r="AH564" s="17"/>
      <c r="AI564" s="17"/>
      <c r="AJ564" s="17"/>
      <c r="AK564" s="17"/>
    </row>
    <row r="565" spans="2:37" x14ac:dyDescent="0.2">
      <c r="B565" t="s">
        <v>242</v>
      </c>
      <c r="C565" s="17">
        <v>0.15343158673052201</v>
      </c>
      <c r="D565" s="17">
        <v>0.15110830638669301</v>
      </c>
      <c r="E565" s="17">
        <v>0.15564434662065901</v>
      </c>
      <c r="F565" s="17"/>
      <c r="G565" s="17">
        <v>0.24113674785007599</v>
      </c>
      <c r="H565" s="17">
        <v>0.20953762199779499</v>
      </c>
      <c r="I565" s="17">
        <v>0.18139239992897699</v>
      </c>
      <c r="J565" s="17">
        <v>0.121493923298192</v>
      </c>
      <c r="K565" s="17">
        <v>6.8605996270428696E-2</v>
      </c>
      <c r="L565" s="17">
        <v>6.8560304979579406E-2</v>
      </c>
      <c r="M565" s="17"/>
      <c r="N565" s="17">
        <v>0.15759591831793701</v>
      </c>
      <c r="O565" s="17">
        <v>0.116028542240182</v>
      </c>
      <c r="P565" s="17">
        <v>0.10543347374437401</v>
      </c>
      <c r="Q565" s="17">
        <v>0.10705509290394399</v>
      </c>
      <c r="R565" s="17">
        <v>0.17613941422276899</v>
      </c>
      <c r="S565" s="17">
        <v>0.207603220368274</v>
      </c>
      <c r="T565" s="17">
        <v>0.18328208386598499</v>
      </c>
      <c r="U565" s="17">
        <v>0.21930692895437401</v>
      </c>
      <c r="V565" s="17">
        <v>0.15722459157736801</v>
      </c>
      <c r="W565" s="17">
        <v>0.14056160844156901</v>
      </c>
      <c r="X565" s="17">
        <v>0.15184942841299501</v>
      </c>
      <c r="Y565" s="17">
        <v>0.17462526783258001</v>
      </c>
      <c r="Z565" s="17"/>
      <c r="AA565" s="17">
        <v>0.20043290562681801</v>
      </c>
      <c r="AB565" s="17">
        <v>0.18084898175486899</v>
      </c>
      <c r="AC565" s="17">
        <v>0.16888233107324199</v>
      </c>
      <c r="AD565" s="17">
        <v>0.127636775789363</v>
      </c>
      <c r="AE565" s="17">
        <v>0.18844716318507301</v>
      </c>
      <c r="AF565" s="17"/>
      <c r="AG565" s="17">
        <v>0.16314407422762001</v>
      </c>
      <c r="AH565" s="17">
        <v>0.17339138939405099</v>
      </c>
      <c r="AI565" s="17">
        <v>0.17092264742333199</v>
      </c>
      <c r="AJ565" s="17">
        <v>0.10092084359944301</v>
      </c>
      <c r="AK565" s="17">
        <v>0.172025513413229</v>
      </c>
    </row>
    <row r="566" spans="2:37" x14ac:dyDescent="0.2">
      <c r="B566" t="s">
        <v>243</v>
      </c>
      <c r="C566" s="17">
        <v>0.14017240189337599</v>
      </c>
      <c r="D566" s="17">
        <v>0.169621039898355</v>
      </c>
      <c r="E566" s="17">
        <v>0.112124661047258</v>
      </c>
      <c r="F566" s="17"/>
      <c r="G566" s="17">
        <v>0.162726033349191</v>
      </c>
      <c r="H566" s="17">
        <v>0.22628348978860699</v>
      </c>
      <c r="I566" s="17">
        <v>0.17907260216378099</v>
      </c>
      <c r="J566" s="17">
        <v>0.12616881587512799</v>
      </c>
      <c r="K566" s="17">
        <v>8.1649527379735201E-2</v>
      </c>
      <c r="L566" s="17">
        <v>1.7895888894112599E-2</v>
      </c>
      <c r="M566" s="17"/>
      <c r="N566" s="17">
        <v>0.19286100043398099</v>
      </c>
      <c r="O566" s="17">
        <v>0.10298147215683399</v>
      </c>
      <c r="P566" s="17">
        <v>0.13269477822418599</v>
      </c>
      <c r="Q566" s="17">
        <v>0.110302741469875</v>
      </c>
      <c r="R566" s="17">
        <v>0.150365244579343</v>
      </c>
      <c r="S566" s="17">
        <v>0.114847563125304</v>
      </c>
      <c r="T566" s="17">
        <v>0.118676896346981</v>
      </c>
      <c r="U566" s="17">
        <v>9.5923368222441699E-2</v>
      </c>
      <c r="V566" s="17">
        <v>0.178395258935764</v>
      </c>
      <c r="W566" s="17">
        <v>0.17008337411557301</v>
      </c>
      <c r="X566" s="17">
        <v>0.11776799189871701</v>
      </c>
      <c r="Y566" s="17">
        <v>0.118941513663648</v>
      </c>
      <c r="Z566" s="17"/>
      <c r="AA566" s="17">
        <v>0.14684569906457201</v>
      </c>
      <c r="AB566" s="17">
        <v>0.21036735008739299</v>
      </c>
      <c r="AC566" s="17">
        <v>0.101925593367149</v>
      </c>
      <c r="AD566" s="17">
        <v>0.118492723207145</v>
      </c>
      <c r="AE566" s="17">
        <v>0.12598972680053899</v>
      </c>
      <c r="AF566" s="17"/>
      <c r="AG566" s="17">
        <v>0.12087893507774899</v>
      </c>
      <c r="AH566" s="17">
        <v>0.177779510235622</v>
      </c>
      <c r="AI566" s="17">
        <v>0.10265101528691201</v>
      </c>
      <c r="AJ566" s="17">
        <v>0.16175384713545701</v>
      </c>
      <c r="AK566" s="17">
        <v>0.19659193512425199</v>
      </c>
    </row>
    <row r="567" spans="2:37" x14ac:dyDescent="0.2">
      <c r="B567" t="s">
        <v>244</v>
      </c>
      <c r="C567" s="17">
        <v>9.8228744434445597E-2</v>
      </c>
      <c r="D567" s="17">
        <v>0.110995311431958</v>
      </c>
      <c r="E567" s="17">
        <v>8.6069494061634194E-2</v>
      </c>
      <c r="F567" s="17"/>
      <c r="G567" s="17">
        <v>0.14019328204179399</v>
      </c>
      <c r="H567" s="17">
        <v>0.16590313915907701</v>
      </c>
      <c r="I567" s="17">
        <v>7.08453981898651E-2</v>
      </c>
      <c r="J567" s="17">
        <v>9.8217240053865201E-2</v>
      </c>
      <c r="K567" s="17">
        <v>4.9282510676783499E-2</v>
      </c>
      <c r="L567" s="17">
        <v>4.7843631460158902E-2</v>
      </c>
      <c r="M567" s="17"/>
      <c r="N567" s="17">
        <v>0.13844179998527201</v>
      </c>
      <c r="O567" s="17">
        <v>0.106637191158743</v>
      </c>
      <c r="P567" s="17">
        <v>9.6823857946323297E-2</v>
      </c>
      <c r="Q567" s="17">
        <v>0.111757974447125</v>
      </c>
      <c r="R567" s="17">
        <v>0.11362004059681299</v>
      </c>
      <c r="S567" s="17">
        <v>0.13386101951953899</v>
      </c>
      <c r="T567" s="17">
        <v>5.9778774046165203E-2</v>
      </c>
      <c r="U567" s="17">
        <v>9.2195775249473394E-2</v>
      </c>
      <c r="V567" s="17">
        <v>8.6203526600908006E-2</v>
      </c>
      <c r="W567" s="17">
        <v>6.2360107795747702E-2</v>
      </c>
      <c r="X567" s="17">
        <v>5.1264654633243797E-2</v>
      </c>
      <c r="Y567" s="17">
        <v>3.8709571261563797E-2</v>
      </c>
      <c r="Z567" s="17"/>
      <c r="AA567" s="17">
        <v>0.134158924930627</v>
      </c>
      <c r="AB567" s="17">
        <v>0.123931204757646</v>
      </c>
      <c r="AC567" s="17">
        <v>8.1372453793399496E-2</v>
      </c>
      <c r="AD567" s="17">
        <v>8.9874809321576599E-2</v>
      </c>
      <c r="AE567" s="17">
        <v>0.120437184697754</v>
      </c>
      <c r="AF567" s="17"/>
      <c r="AG567" s="17">
        <v>9.1906595575099198E-2</v>
      </c>
      <c r="AH567" s="17">
        <v>0.104365808239574</v>
      </c>
      <c r="AI567" s="17">
        <v>7.2046633196218193E-2</v>
      </c>
      <c r="AJ567" s="17">
        <v>0.127854506825652</v>
      </c>
      <c r="AK567" s="17">
        <v>0.13375739034442399</v>
      </c>
    </row>
    <row r="568" spans="2:37" x14ac:dyDescent="0.2">
      <c r="B568" t="s">
        <v>245</v>
      </c>
      <c r="C568" s="17">
        <v>3.4239345253352101E-2</v>
      </c>
      <c r="D568" s="17">
        <v>3.5339426898193603E-2</v>
      </c>
      <c r="E568" s="17">
        <v>3.3191595443025697E-2</v>
      </c>
      <c r="F568" s="17"/>
      <c r="G568" s="17">
        <v>5.53043834740451E-2</v>
      </c>
      <c r="H568" s="17">
        <v>4.3835760186557701E-2</v>
      </c>
      <c r="I568" s="17">
        <v>4.5712821469063698E-2</v>
      </c>
      <c r="J568" s="17">
        <v>1.99512351678959E-2</v>
      </c>
      <c r="K568" s="17">
        <v>1.91078871963857E-2</v>
      </c>
      <c r="L568" s="17">
        <v>1.61269977503582E-2</v>
      </c>
      <c r="M568" s="17"/>
      <c r="N568" s="17">
        <v>4.5137276656414801E-2</v>
      </c>
      <c r="O568" s="17">
        <v>3.0666936964855899E-2</v>
      </c>
      <c r="P568" s="17">
        <v>1.39970227314502E-2</v>
      </c>
      <c r="Q568" s="17">
        <v>5.1614872082026399E-2</v>
      </c>
      <c r="R568" s="17">
        <v>4.07341566355474E-2</v>
      </c>
      <c r="S568" s="17">
        <v>4.1287293745947598E-2</v>
      </c>
      <c r="T568" s="17">
        <v>3.5846341318363999E-2</v>
      </c>
      <c r="U568" s="17">
        <v>4.78473659707081E-2</v>
      </c>
      <c r="V568" s="17">
        <v>3.5009841060138998E-2</v>
      </c>
      <c r="W568" s="17">
        <v>1.4957545475819701E-2</v>
      </c>
      <c r="X568" s="17">
        <v>2.1500183509392898E-2</v>
      </c>
      <c r="Y568" s="17">
        <v>1.72029239519252E-2</v>
      </c>
      <c r="Z568" s="17"/>
      <c r="AA568" s="17">
        <v>4.1744711933240398E-2</v>
      </c>
      <c r="AB568" s="17">
        <v>5.5209778775741097E-2</v>
      </c>
      <c r="AC568" s="17">
        <v>1.47807665088872E-2</v>
      </c>
      <c r="AD568" s="17">
        <v>3.9223783491355399E-2</v>
      </c>
      <c r="AE568" s="17">
        <v>1.3235826024868801E-2</v>
      </c>
      <c r="AF568" s="17"/>
      <c r="AG568" s="17">
        <v>3.3214371303383797E-2</v>
      </c>
      <c r="AH568" s="17">
        <v>4.3308668592902402E-2</v>
      </c>
      <c r="AI568" s="17">
        <v>1.6778258585447899E-2</v>
      </c>
      <c r="AJ568" s="17">
        <v>3.2976830592597997E-2</v>
      </c>
      <c r="AK568" s="17">
        <v>2.7681440774361899E-2</v>
      </c>
    </row>
    <row r="569" spans="2:37" x14ac:dyDescent="0.2">
      <c r="B569" t="s">
        <v>246</v>
      </c>
      <c r="C569" s="17">
        <v>0.368580727872164</v>
      </c>
      <c r="D569" s="17">
        <v>0.359814044512895</v>
      </c>
      <c r="E569" s="17">
        <v>0.37693037252803002</v>
      </c>
      <c r="F569" s="17"/>
      <c r="G569" s="17">
        <v>0.30792872952054101</v>
      </c>
      <c r="H569" s="17">
        <v>0.25676431287978402</v>
      </c>
      <c r="I569" s="17">
        <v>0.33989850767244101</v>
      </c>
      <c r="J569" s="17">
        <v>0.39898990379260901</v>
      </c>
      <c r="K569" s="17">
        <v>0.50564484182417502</v>
      </c>
      <c r="L569" s="17">
        <v>0.46000373901931002</v>
      </c>
      <c r="M569" s="17"/>
      <c r="N569" s="17">
        <v>0.32328547911406902</v>
      </c>
      <c r="O569" s="17">
        <v>0.40551884376363401</v>
      </c>
      <c r="P569" s="17">
        <v>0.37451865924449401</v>
      </c>
      <c r="Q569" s="17">
        <v>0.39132152582894802</v>
      </c>
      <c r="R569" s="17">
        <v>0.36273863942138701</v>
      </c>
      <c r="S569" s="17">
        <v>0.37327142295429999</v>
      </c>
      <c r="T569" s="17">
        <v>0.39850025752477802</v>
      </c>
      <c r="U569" s="17">
        <v>0.29145648662707602</v>
      </c>
      <c r="V569" s="17">
        <v>0.347043172660571</v>
      </c>
      <c r="W569" s="17">
        <v>0.31388413842805002</v>
      </c>
      <c r="X569" s="17">
        <v>0.45190372140742202</v>
      </c>
      <c r="Y569" s="17">
        <v>0.459276249538905</v>
      </c>
      <c r="Z569" s="17"/>
      <c r="AA569" s="17">
        <v>0.302260395570777</v>
      </c>
      <c r="AB569" s="17">
        <v>0.28396499284767301</v>
      </c>
      <c r="AC569" s="17">
        <v>0.43687910823210402</v>
      </c>
      <c r="AD569" s="17">
        <v>0.42476579362316702</v>
      </c>
      <c r="AE569" s="17">
        <v>0.33819056406954601</v>
      </c>
      <c r="AF569" s="17"/>
      <c r="AG569" s="17">
        <v>0.37284796726505298</v>
      </c>
      <c r="AH569" s="17">
        <v>0.34123051736918503</v>
      </c>
      <c r="AI569" s="17">
        <v>0.414164480696112</v>
      </c>
      <c r="AJ569" s="17">
        <v>0.38134701718090103</v>
      </c>
      <c r="AK569" s="17">
        <v>0.31107323352222699</v>
      </c>
    </row>
    <row r="570" spans="2:37" x14ac:dyDescent="0.2">
      <c r="B570" t="s">
        <v>153</v>
      </c>
      <c r="C570" s="17">
        <v>0.205347193816139</v>
      </c>
      <c r="D570" s="17">
        <v>0.173121870871908</v>
      </c>
      <c r="E570" s="17">
        <v>0.23603953029939301</v>
      </c>
      <c r="F570" s="17"/>
      <c r="G570" s="17">
        <v>9.2710823764352801E-2</v>
      </c>
      <c r="H570" s="17">
        <v>9.7675675988179195E-2</v>
      </c>
      <c r="I570" s="17">
        <v>0.183078270575872</v>
      </c>
      <c r="J570" s="17">
        <v>0.23517888181231</v>
      </c>
      <c r="K570" s="17">
        <v>0.27570923665249097</v>
      </c>
      <c r="L570" s="17">
        <v>0.38956943789648102</v>
      </c>
      <c r="M570" s="17"/>
      <c r="N570" s="17">
        <v>0.14267852549232601</v>
      </c>
      <c r="O570" s="17">
        <v>0.238167013715751</v>
      </c>
      <c r="P570" s="17">
        <v>0.27653220810917201</v>
      </c>
      <c r="Q570" s="17">
        <v>0.22794779326808101</v>
      </c>
      <c r="R570" s="17">
        <v>0.15640250454414101</v>
      </c>
      <c r="S570" s="17">
        <v>0.12912948028663701</v>
      </c>
      <c r="T570" s="17">
        <v>0.20391564689772701</v>
      </c>
      <c r="U570" s="17">
        <v>0.25327007497592702</v>
      </c>
      <c r="V570" s="17">
        <v>0.19612360916524901</v>
      </c>
      <c r="W570" s="17">
        <v>0.29815322574324099</v>
      </c>
      <c r="X570" s="17">
        <v>0.20571402013823001</v>
      </c>
      <c r="Y570" s="17">
        <v>0.19124447375137901</v>
      </c>
      <c r="Z570" s="17"/>
      <c r="AA570" s="17">
        <v>0.17455736287396501</v>
      </c>
      <c r="AB570" s="17">
        <v>0.145677691776678</v>
      </c>
      <c r="AC570" s="17">
        <v>0.19615974702521799</v>
      </c>
      <c r="AD570" s="17">
        <v>0.20000611456739301</v>
      </c>
      <c r="AE570" s="17">
        <v>0.21369953522222099</v>
      </c>
      <c r="AF570" s="17"/>
      <c r="AG570" s="17">
        <v>0.21800805655109601</v>
      </c>
      <c r="AH570" s="17">
        <v>0.15992410616866301</v>
      </c>
      <c r="AI570" s="17">
        <v>0.223436964811978</v>
      </c>
      <c r="AJ570" s="17">
        <v>0.195146954665949</v>
      </c>
      <c r="AK570" s="17">
        <v>0.15887048682150501</v>
      </c>
    </row>
    <row r="571" spans="2:37" x14ac:dyDescent="0.2">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c r="AD571" s="17"/>
      <c r="AE571" s="17"/>
      <c r="AF571" s="17"/>
      <c r="AG571" s="17"/>
      <c r="AH571" s="17"/>
      <c r="AI571" s="17"/>
      <c r="AJ571" s="17"/>
      <c r="AK571" s="17"/>
    </row>
    <row r="572" spans="2:37" x14ac:dyDescent="0.2">
      <c r="B572" s="6" t="s">
        <v>252</v>
      </c>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c r="AD572" s="17"/>
      <c r="AE572" s="17"/>
      <c r="AF572" s="17"/>
      <c r="AG572" s="17"/>
      <c r="AH572" s="17"/>
      <c r="AI572" s="17"/>
      <c r="AJ572" s="17"/>
      <c r="AK572" s="17"/>
    </row>
    <row r="573" spans="2:37" x14ac:dyDescent="0.2">
      <c r="B573" s="21" t="s">
        <v>96</v>
      </c>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c r="AD573" s="17"/>
      <c r="AE573" s="17"/>
      <c r="AF573" s="17"/>
      <c r="AG573" s="17"/>
      <c r="AH573" s="17"/>
      <c r="AI573" s="17"/>
      <c r="AJ573" s="17"/>
      <c r="AK573" s="17"/>
    </row>
    <row r="574" spans="2:37" x14ac:dyDescent="0.2">
      <c r="B574" t="s">
        <v>242</v>
      </c>
      <c r="C574" s="17">
        <v>0.25636414213627201</v>
      </c>
      <c r="D574" s="17">
        <v>0.274842039373557</v>
      </c>
      <c r="E574" s="17">
        <v>0.22828223796574501</v>
      </c>
      <c r="F574" s="17"/>
      <c r="G574" s="17">
        <v>0.25957629826365602</v>
      </c>
      <c r="H574" s="17">
        <v>0.33998131886058103</v>
      </c>
      <c r="I574" s="17">
        <v>0.23139934037099799</v>
      </c>
      <c r="J574" s="17">
        <v>0.14912633272804601</v>
      </c>
      <c r="K574" s="17">
        <v>0.13072173971672499</v>
      </c>
      <c r="L574" s="17">
        <v>0</v>
      </c>
      <c r="M574" s="17"/>
      <c r="N574" s="17">
        <v>0.20369488071401801</v>
      </c>
      <c r="O574" s="17">
        <v>0.33255674237643201</v>
      </c>
      <c r="P574" s="17">
        <v>0.35795668259903102</v>
      </c>
      <c r="Q574" s="17">
        <v>9.3013066669495201E-2</v>
      </c>
      <c r="R574" s="17">
        <v>0.29433389395611798</v>
      </c>
      <c r="S574" s="17">
        <v>0.25231650348543999</v>
      </c>
      <c r="T574" s="17">
        <v>0.261610322146059</v>
      </c>
      <c r="U574" s="17">
        <v>0.260484416142027</v>
      </c>
      <c r="V574" s="17">
        <v>0.22774612008646</v>
      </c>
      <c r="W574" s="17">
        <v>0.39367878079431201</v>
      </c>
      <c r="X574" s="17">
        <v>0.123942165112177</v>
      </c>
      <c r="Y574" s="17">
        <v>0.79214039777990597</v>
      </c>
      <c r="Z574" s="17"/>
      <c r="AA574" s="17">
        <v>0.31901496107882399</v>
      </c>
      <c r="AB574" s="17">
        <v>0.29322651549406598</v>
      </c>
      <c r="AC574" s="17">
        <v>0.26260585352196403</v>
      </c>
      <c r="AD574" s="17">
        <v>0.17979294333441001</v>
      </c>
      <c r="AE574" s="17">
        <v>0.24111718032981699</v>
      </c>
      <c r="AF574" s="17"/>
      <c r="AG574" s="17">
        <v>0.218083061622832</v>
      </c>
      <c r="AH574" s="17">
        <v>0.32433819132872999</v>
      </c>
      <c r="AI574" s="17">
        <v>0.27323219233002699</v>
      </c>
      <c r="AJ574" s="17">
        <v>6.6943620449250299E-2</v>
      </c>
      <c r="AK574" s="17">
        <v>0.269399601069713</v>
      </c>
    </row>
    <row r="575" spans="2:37" x14ac:dyDescent="0.2">
      <c r="B575" t="s">
        <v>243</v>
      </c>
      <c r="C575" s="17">
        <v>0.29169182763562801</v>
      </c>
      <c r="D575" s="17">
        <v>0.25554699344148202</v>
      </c>
      <c r="E575" s="17">
        <v>0.34662317383076902</v>
      </c>
      <c r="F575" s="17"/>
      <c r="G575" s="17">
        <v>0.368239251108194</v>
      </c>
      <c r="H575" s="17">
        <v>0.298670857671683</v>
      </c>
      <c r="I575" s="17">
        <v>0.28098384275147298</v>
      </c>
      <c r="J575" s="17">
        <v>0.21542062258585801</v>
      </c>
      <c r="K575" s="17">
        <v>0.30116881363428599</v>
      </c>
      <c r="L575" s="17">
        <v>8.8829061426296693E-2</v>
      </c>
      <c r="M575" s="17"/>
      <c r="N575" s="17">
        <v>0.29505898974704697</v>
      </c>
      <c r="O575" s="17">
        <v>0.21870992731251701</v>
      </c>
      <c r="P575" s="17">
        <v>5.7032335662590701E-2</v>
      </c>
      <c r="Q575" s="17">
        <v>0.27572882709122898</v>
      </c>
      <c r="R575" s="17">
        <v>0.31774448545211798</v>
      </c>
      <c r="S575" s="17">
        <v>0.31953045934573199</v>
      </c>
      <c r="T575" s="17">
        <v>0.38335198623562</v>
      </c>
      <c r="U575" s="17">
        <v>0.33436910246462698</v>
      </c>
      <c r="V575" s="17">
        <v>0.36751124507503102</v>
      </c>
      <c r="W575" s="17">
        <v>0.28922474329581299</v>
      </c>
      <c r="X575" s="17">
        <v>0.37707741920214399</v>
      </c>
      <c r="Y575" s="17">
        <v>0</v>
      </c>
      <c r="Z575" s="17"/>
      <c r="AA575" s="17">
        <v>0.41495741642290801</v>
      </c>
      <c r="AB575" s="17">
        <v>0.27709876158936902</v>
      </c>
      <c r="AC575" s="17">
        <v>0.16512740010704599</v>
      </c>
      <c r="AD575" s="17">
        <v>0.283725634785786</v>
      </c>
      <c r="AE575" s="17">
        <v>0.27881962866134002</v>
      </c>
      <c r="AF575" s="17"/>
      <c r="AG575" s="17">
        <v>0.48150141081262199</v>
      </c>
      <c r="AH575" s="17">
        <v>0.243688594429262</v>
      </c>
      <c r="AI575" s="17">
        <v>0.28360804630221897</v>
      </c>
      <c r="AJ575" s="17">
        <v>0.243567024539944</v>
      </c>
      <c r="AK575" s="17">
        <v>0.38620050037449299</v>
      </c>
    </row>
    <row r="576" spans="2:37" x14ac:dyDescent="0.2">
      <c r="B576" t="s">
        <v>244</v>
      </c>
      <c r="C576" s="17">
        <v>0.18642026980589699</v>
      </c>
      <c r="D576" s="17">
        <v>0.21173788421681899</v>
      </c>
      <c r="E576" s="17">
        <v>0.14794366109961901</v>
      </c>
      <c r="F576" s="17"/>
      <c r="G576" s="17">
        <v>0.2741951255974</v>
      </c>
      <c r="H576" s="17">
        <v>0.15759218890291901</v>
      </c>
      <c r="I576" s="17">
        <v>0.185672541514186</v>
      </c>
      <c r="J576" s="17">
        <v>0.145105587766649</v>
      </c>
      <c r="K576" s="17">
        <v>0.17150773989513801</v>
      </c>
      <c r="L576" s="17">
        <v>0.13313018800074899</v>
      </c>
      <c r="M576" s="17"/>
      <c r="N576" s="17">
        <v>0.244415439330879</v>
      </c>
      <c r="O576" s="17">
        <v>0.155797994104653</v>
      </c>
      <c r="P576" s="17">
        <v>0.33535243343600202</v>
      </c>
      <c r="Q576" s="17">
        <v>0.25594722179553298</v>
      </c>
      <c r="R576" s="17">
        <v>0.17098401052727499</v>
      </c>
      <c r="S576" s="17">
        <v>0.29900274318127001</v>
      </c>
      <c r="T576" s="17">
        <v>7.7928550203199901E-2</v>
      </c>
      <c r="U576" s="17">
        <v>0.146623869092009</v>
      </c>
      <c r="V576" s="17">
        <v>8.1688537764781896E-2</v>
      </c>
      <c r="W576" s="17">
        <v>5.8360435743270801E-2</v>
      </c>
      <c r="X576" s="17">
        <v>8.9196707110139703E-2</v>
      </c>
      <c r="Y576" s="17">
        <v>0.207859602220094</v>
      </c>
      <c r="Z576" s="17"/>
      <c r="AA576" s="17">
        <v>0.13963588246490399</v>
      </c>
      <c r="AB576" s="17">
        <v>0.14887877783240999</v>
      </c>
      <c r="AC576" s="17">
        <v>0.17662779765138001</v>
      </c>
      <c r="AD576" s="17">
        <v>0.29111863472275401</v>
      </c>
      <c r="AE576" s="17">
        <v>5.9633950983274897E-2</v>
      </c>
      <c r="AF576" s="17"/>
      <c r="AG576" s="17">
        <v>6.1798562789180597E-2</v>
      </c>
      <c r="AH576" s="17">
        <v>0.162632314610308</v>
      </c>
      <c r="AI576" s="17">
        <v>0.29414575563839201</v>
      </c>
      <c r="AJ576" s="17">
        <v>0.40036270835715199</v>
      </c>
      <c r="AK576" s="17">
        <v>0</v>
      </c>
    </row>
    <row r="577" spans="2:37" x14ac:dyDescent="0.2">
      <c r="B577" t="s">
        <v>245</v>
      </c>
      <c r="C577" s="17">
        <v>6.9154002560028793E-2</v>
      </c>
      <c r="D577" s="17">
        <v>6.5329010179860203E-2</v>
      </c>
      <c r="E577" s="17">
        <v>7.4967059537970199E-2</v>
      </c>
      <c r="F577" s="17"/>
      <c r="G577" s="17">
        <v>3.0961511975214899E-2</v>
      </c>
      <c r="H577" s="17">
        <v>9.7718654319369797E-2</v>
      </c>
      <c r="I577" s="17">
        <v>9.3712471921230694E-2</v>
      </c>
      <c r="J577" s="17">
        <v>0</v>
      </c>
      <c r="K577" s="17">
        <v>8.5394504396847995E-2</v>
      </c>
      <c r="L577" s="17">
        <v>0</v>
      </c>
      <c r="M577" s="17"/>
      <c r="N577" s="17">
        <v>8.6256050691700906E-2</v>
      </c>
      <c r="O577" s="17">
        <v>0</v>
      </c>
      <c r="P577" s="17">
        <v>6.1019163100130502E-2</v>
      </c>
      <c r="Q577" s="17">
        <v>8.2040746817265905E-2</v>
      </c>
      <c r="R577" s="17">
        <v>0</v>
      </c>
      <c r="S577" s="17">
        <v>0</v>
      </c>
      <c r="T577" s="17">
        <v>0.15526301605052001</v>
      </c>
      <c r="U577" s="17">
        <v>7.8326625742742004E-2</v>
      </c>
      <c r="V577" s="17">
        <v>0.10005726070281699</v>
      </c>
      <c r="W577" s="17">
        <v>5.5215369863701E-2</v>
      </c>
      <c r="X577" s="17">
        <v>0.14254235339337401</v>
      </c>
      <c r="Y577" s="17">
        <v>0</v>
      </c>
      <c r="Z577" s="17"/>
      <c r="AA577" s="17">
        <v>2.9426045772916399E-2</v>
      </c>
      <c r="AB577" s="17">
        <v>8.1019027831669102E-2</v>
      </c>
      <c r="AC577" s="17">
        <v>0</v>
      </c>
      <c r="AD577" s="17">
        <v>8.3988266869045897E-2</v>
      </c>
      <c r="AE577" s="17">
        <v>0.202173626847403</v>
      </c>
      <c r="AF577" s="17"/>
      <c r="AG577" s="17">
        <v>9.2322539320739097E-2</v>
      </c>
      <c r="AH577" s="17">
        <v>5.5386979310188503E-2</v>
      </c>
      <c r="AI577" s="17">
        <v>0</v>
      </c>
      <c r="AJ577" s="17">
        <v>0.12501487196654101</v>
      </c>
      <c r="AK577" s="17">
        <v>0.18920707066429401</v>
      </c>
    </row>
    <row r="578" spans="2:37" x14ac:dyDescent="0.2">
      <c r="B578" t="s">
        <v>246</v>
      </c>
      <c r="C578" s="17">
        <v>0.10006309191203901</v>
      </c>
      <c r="D578" s="17">
        <v>9.3409904828550896E-2</v>
      </c>
      <c r="E578" s="17">
        <v>0.11017431613349001</v>
      </c>
      <c r="F578" s="17"/>
      <c r="G578" s="17">
        <v>2.2828648569256701E-2</v>
      </c>
      <c r="H578" s="17">
        <v>7.3568845612240599E-2</v>
      </c>
      <c r="I578" s="17">
        <v>0.104840820611321</v>
      </c>
      <c r="J578" s="17">
        <v>0.33103538675570299</v>
      </c>
      <c r="K578" s="17">
        <v>0.22129494556566301</v>
      </c>
      <c r="L578" s="17">
        <v>8.6609672507148794E-2</v>
      </c>
      <c r="M578" s="17"/>
      <c r="N578" s="17">
        <v>0.105688822431152</v>
      </c>
      <c r="O578" s="17">
        <v>0.1621579799276</v>
      </c>
      <c r="P578" s="17">
        <v>0.18863938520224599</v>
      </c>
      <c r="Q578" s="17">
        <v>0.111242601135096</v>
      </c>
      <c r="R578" s="17">
        <v>0.15205960141159999</v>
      </c>
      <c r="S578" s="17">
        <v>0.12915029398755701</v>
      </c>
      <c r="T578" s="17">
        <v>6.4389951068478904E-2</v>
      </c>
      <c r="U578" s="17">
        <v>9.4929509580924901E-2</v>
      </c>
      <c r="V578" s="17">
        <v>3.2099102942440602E-2</v>
      </c>
      <c r="W578" s="17">
        <v>5.7088621893949497E-2</v>
      </c>
      <c r="X578" s="17">
        <v>8.8584227651775996E-2</v>
      </c>
      <c r="Y578" s="17">
        <v>0</v>
      </c>
      <c r="Z578" s="17"/>
      <c r="AA578" s="17">
        <v>3.0867957053111E-2</v>
      </c>
      <c r="AB578" s="17">
        <v>0.113529595501866</v>
      </c>
      <c r="AC578" s="17">
        <v>0.307857665879188</v>
      </c>
      <c r="AD578" s="17">
        <v>7.9808749948059296E-2</v>
      </c>
      <c r="AE578" s="17">
        <v>5.4256895955667198E-2</v>
      </c>
      <c r="AF578" s="17"/>
      <c r="AG578" s="17">
        <v>6.2434482269038701E-2</v>
      </c>
      <c r="AH578" s="17">
        <v>0.144086863579828</v>
      </c>
      <c r="AI578" s="17">
        <v>7.41381866141647E-2</v>
      </c>
      <c r="AJ578" s="17">
        <v>0.1085266005415</v>
      </c>
      <c r="AK578" s="17">
        <v>7.5947886064604994E-2</v>
      </c>
    </row>
    <row r="579" spans="2:37" x14ac:dyDescent="0.2">
      <c r="B579" t="s">
        <v>153</v>
      </c>
      <c r="C579" s="17">
        <v>9.6306665950135206E-2</v>
      </c>
      <c r="D579" s="17">
        <v>9.9134167959730304E-2</v>
      </c>
      <c r="E579" s="17">
        <v>9.2009551432407397E-2</v>
      </c>
      <c r="F579" s="17"/>
      <c r="G579" s="17">
        <v>4.4199164486279197E-2</v>
      </c>
      <c r="H579" s="17">
        <v>3.2468134633206497E-2</v>
      </c>
      <c r="I579" s="17">
        <v>0.103390982830791</v>
      </c>
      <c r="J579" s="17">
        <v>0.15931207016374299</v>
      </c>
      <c r="K579" s="17">
        <v>8.9912256791339698E-2</v>
      </c>
      <c r="L579" s="17">
        <v>0.69143107806580495</v>
      </c>
      <c r="M579" s="17"/>
      <c r="N579" s="17">
        <v>6.4885817085203801E-2</v>
      </c>
      <c r="O579" s="17">
        <v>0.130777356278798</v>
      </c>
      <c r="P579" s="17">
        <v>0</v>
      </c>
      <c r="Q579" s="17">
        <v>0.18202753649138101</v>
      </c>
      <c r="R579" s="17">
        <v>6.4878008652890104E-2</v>
      </c>
      <c r="S579" s="17">
        <v>0</v>
      </c>
      <c r="T579" s="17">
        <v>5.7456174296122701E-2</v>
      </c>
      <c r="U579" s="17">
        <v>8.5266476977669495E-2</v>
      </c>
      <c r="V579" s="17">
        <v>0.190897733428469</v>
      </c>
      <c r="W579" s="17">
        <v>0.14643204840895399</v>
      </c>
      <c r="X579" s="17">
        <v>0.17865712753038901</v>
      </c>
      <c r="Y579" s="17">
        <v>0</v>
      </c>
      <c r="Z579" s="17"/>
      <c r="AA579" s="17">
        <v>6.6097737207336901E-2</v>
      </c>
      <c r="AB579" s="17">
        <v>8.6247321750620401E-2</v>
      </c>
      <c r="AC579" s="17">
        <v>8.7781282840422206E-2</v>
      </c>
      <c r="AD579" s="17">
        <v>8.1565770339945207E-2</v>
      </c>
      <c r="AE579" s="17">
        <v>0.16399871722249701</v>
      </c>
      <c r="AF579" s="17"/>
      <c r="AG579" s="17">
        <v>8.3859943185587399E-2</v>
      </c>
      <c r="AH579" s="17">
        <v>6.9867056741682795E-2</v>
      </c>
      <c r="AI579" s="17">
        <v>7.4875819115197598E-2</v>
      </c>
      <c r="AJ579" s="17">
        <v>5.5585174145612599E-2</v>
      </c>
      <c r="AK579" s="17">
        <v>7.9244941826894594E-2</v>
      </c>
    </row>
    <row r="580" spans="2:37" x14ac:dyDescent="0.2">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c r="AD580" s="17"/>
      <c r="AE580" s="17"/>
      <c r="AF580" s="17"/>
      <c r="AG580" s="17"/>
      <c r="AH580" s="17"/>
      <c r="AI580" s="17"/>
      <c r="AJ580" s="17"/>
      <c r="AK580" s="17"/>
    </row>
    <row r="581" spans="2:37" x14ac:dyDescent="0.2">
      <c r="B581" s="6" t="s">
        <v>253</v>
      </c>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c r="AD581" s="17"/>
      <c r="AE581" s="17"/>
      <c r="AF581" s="17"/>
      <c r="AG581" s="17"/>
      <c r="AH581" s="17"/>
      <c r="AI581" s="17"/>
      <c r="AJ581" s="17"/>
      <c r="AK581" s="17"/>
    </row>
    <row r="582" spans="2:37" x14ac:dyDescent="0.2">
      <c r="B582" s="21" t="s">
        <v>96</v>
      </c>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c r="AK582" s="17"/>
    </row>
    <row r="583" spans="2:37" x14ac:dyDescent="0.2">
      <c r="B583" t="s">
        <v>242</v>
      </c>
      <c r="C583" s="17">
        <v>0.196425841477014</v>
      </c>
      <c r="D583" s="17">
        <v>0.19399805330940401</v>
      </c>
      <c r="E583" s="17">
        <v>0.19985267883993499</v>
      </c>
      <c r="F583" s="17"/>
      <c r="G583" s="17">
        <v>0.19488920227525</v>
      </c>
      <c r="H583" s="17">
        <v>0.20488795822977901</v>
      </c>
      <c r="I583" s="17">
        <v>0.21843767837449499</v>
      </c>
      <c r="J583" s="17">
        <v>0.162707152211716</v>
      </c>
      <c r="K583" s="17">
        <v>6.1961807750205697E-2</v>
      </c>
      <c r="L583" s="17">
        <v>0.41311131334984802</v>
      </c>
      <c r="M583" s="17"/>
      <c r="N583" s="17">
        <v>0.16108368031616399</v>
      </c>
      <c r="O583" s="17">
        <v>0.142313323951408</v>
      </c>
      <c r="P583" s="17">
        <v>0.13477359706144901</v>
      </c>
      <c r="Q583" s="17">
        <v>0.22167250675057801</v>
      </c>
      <c r="R583" s="17">
        <v>0.30426090951121099</v>
      </c>
      <c r="S583" s="17">
        <v>0.18755872559502301</v>
      </c>
      <c r="T583" s="17">
        <v>0.26764112724066502</v>
      </c>
      <c r="U583" s="17">
        <v>0.189172604094135</v>
      </c>
      <c r="V583" s="17">
        <v>0.169457817274593</v>
      </c>
      <c r="W583" s="17">
        <v>0.213517823388546</v>
      </c>
      <c r="X583" s="17">
        <v>0.29661045531326802</v>
      </c>
      <c r="Y583" s="17">
        <v>0.17744813644698501</v>
      </c>
      <c r="Z583" s="17"/>
      <c r="AA583" s="17">
        <v>0.197806897116202</v>
      </c>
      <c r="AB583" s="17">
        <v>0.23875533720619899</v>
      </c>
      <c r="AC583" s="17">
        <v>0.116891807294873</v>
      </c>
      <c r="AD583" s="17">
        <v>0.20838771035631401</v>
      </c>
      <c r="AE583" s="17">
        <v>0.132483200401771</v>
      </c>
      <c r="AF583" s="17"/>
      <c r="AG583" s="17">
        <v>0.19875429007873199</v>
      </c>
      <c r="AH583" s="17">
        <v>0.22377432510547299</v>
      </c>
      <c r="AI583" s="17">
        <v>0.203410296646449</v>
      </c>
      <c r="AJ583" s="17">
        <v>0.14988489826447501</v>
      </c>
      <c r="AK583" s="17">
        <v>0.23536207694542599</v>
      </c>
    </row>
    <row r="584" spans="2:37" x14ac:dyDescent="0.2">
      <c r="B584" t="s">
        <v>243</v>
      </c>
      <c r="C584" s="17">
        <v>0.29812897948047501</v>
      </c>
      <c r="D584" s="17">
        <v>0.28622167806545001</v>
      </c>
      <c r="E584" s="17">
        <v>0.31493620587895399</v>
      </c>
      <c r="F584" s="17"/>
      <c r="G584" s="17">
        <v>0.34723107694252098</v>
      </c>
      <c r="H584" s="17">
        <v>0.36850661067228901</v>
      </c>
      <c r="I584" s="17">
        <v>0.24136537514257</v>
      </c>
      <c r="J584" s="17">
        <v>0.23579835434646301</v>
      </c>
      <c r="K584" s="17">
        <v>0.146999260254007</v>
      </c>
      <c r="L584" s="17">
        <v>0</v>
      </c>
      <c r="M584" s="17"/>
      <c r="N584" s="17">
        <v>0.27068620440338698</v>
      </c>
      <c r="O584" s="17">
        <v>0.23836978874668999</v>
      </c>
      <c r="P584" s="17">
        <v>0.48575771418338098</v>
      </c>
      <c r="Q584" s="17">
        <v>0.18128841522603001</v>
      </c>
      <c r="R584" s="17">
        <v>0.26919431475368699</v>
      </c>
      <c r="S584" s="17">
        <v>0.395913981764623</v>
      </c>
      <c r="T584" s="17">
        <v>0.228858820358152</v>
      </c>
      <c r="U584" s="17">
        <v>0.36911972834317303</v>
      </c>
      <c r="V584" s="17">
        <v>0.326633799333235</v>
      </c>
      <c r="W584" s="17">
        <v>0.224285284126021</v>
      </c>
      <c r="X584" s="17">
        <v>0.25930830514611097</v>
      </c>
      <c r="Y584" s="17">
        <v>0.29212510128816999</v>
      </c>
      <c r="Z584" s="17"/>
      <c r="AA584" s="17">
        <v>0.35317374233099902</v>
      </c>
      <c r="AB584" s="17">
        <v>0.31576733585570999</v>
      </c>
      <c r="AC584" s="17">
        <v>0.30940683378878803</v>
      </c>
      <c r="AD584" s="17">
        <v>0.20082662665027301</v>
      </c>
      <c r="AE584" s="17">
        <v>0.39624003768844501</v>
      </c>
      <c r="AF584" s="17"/>
      <c r="AG584" s="17">
        <v>0.35035400249661702</v>
      </c>
      <c r="AH584" s="17">
        <v>0.31743175681490798</v>
      </c>
      <c r="AI584" s="17">
        <v>0.30268307731161198</v>
      </c>
      <c r="AJ584" s="17">
        <v>0.190768604021401</v>
      </c>
      <c r="AK584" s="17">
        <v>0.33710541910016301</v>
      </c>
    </row>
    <row r="585" spans="2:37" x14ac:dyDescent="0.2">
      <c r="B585" t="s">
        <v>244</v>
      </c>
      <c r="C585" s="17">
        <v>0.17319131538156399</v>
      </c>
      <c r="D585" s="17">
        <v>0.17858512829143</v>
      </c>
      <c r="E585" s="17">
        <v>0.165577916546059</v>
      </c>
      <c r="F585" s="17"/>
      <c r="G585" s="17">
        <v>0.205228003540253</v>
      </c>
      <c r="H585" s="17">
        <v>0.20251152811888201</v>
      </c>
      <c r="I585" s="17">
        <v>0.15333703457541001</v>
      </c>
      <c r="J585" s="17">
        <v>0.13178619337764899</v>
      </c>
      <c r="K585" s="17">
        <v>6.1991301493413697E-2</v>
      </c>
      <c r="L585" s="17">
        <v>9.0807452419350801E-2</v>
      </c>
      <c r="M585" s="17"/>
      <c r="N585" s="17">
        <v>0.26671099797857201</v>
      </c>
      <c r="O585" s="17">
        <v>0.18292553587004201</v>
      </c>
      <c r="P585" s="17">
        <v>6.7332563223167094E-2</v>
      </c>
      <c r="Q585" s="17">
        <v>0.184153848588271</v>
      </c>
      <c r="R585" s="17">
        <v>0.23729552974333901</v>
      </c>
      <c r="S585" s="17">
        <v>0.13293339634804199</v>
      </c>
      <c r="T585" s="17">
        <v>9.30723999894425E-2</v>
      </c>
      <c r="U585" s="17">
        <v>0.20753214529231001</v>
      </c>
      <c r="V585" s="17">
        <v>0.20240198988011299</v>
      </c>
      <c r="W585" s="17">
        <v>0.14247257969976501</v>
      </c>
      <c r="X585" s="17">
        <v>9.1305135557539496E-2</v>
      </c>
      <c r="Y585" s="17">
        <v>0</v>
      </c>
      <c r="Z585" s="17"/>
      <c r="AA585" s="17">
        <v>0.12644912812980799</v>
      </c>
      <c r="AB585" s="17">
        <v>0.19142397455270499</v>
      </c>
      <c r="AC585" s="17">
        <v>0.24783508852626299</v>
      </c>
      <c r="AD585" s="17">
        <v>0.197225234089735</v>
      </c>
      <c r="AE585" s="17">
        <v>0.18371749280712399</v>
      </c>
      <c r="AF585" s="17"/>
      <c r="AG585" s="17">
        <v>0.13595913275639701</v>
      </c>
      <c r="AH585" s="17">
        <v>0.186836814485113</v>
      </c>
      <c r="AI585" s="17">
        <v>0.16691742100212201</v>
      </c>
      <c r="AJ585" s="17">
        <v>0.2372101501777</v>
      </c>
      <c r="AK585" s="17">
        <v>8.4620433246472004E-2</v>
      </c>
    </row>
    <row r="586" spans="2:37" x14ac:dyDescent="0.2">
      <c r="B586" t="s">
        <v>245</v>
      </c>
      <c r="C586" s="17">
        <v>4.3587054119178001E-2</v>
      </c>
      <c r="D586" s="17">
        <v>3.8337269185579698E-2</v>
      </c>
      <c r="E586" s="17">
        <v>5.09971566140201E-2</v>
      </c>
      <c r="F586" s="17"/>
      <c r="G586" s="17">
        <v>2.92495121660305E-2</v>
      </c>
      <c r="H586" s="17">
        <v>3.4180356908311602E-2</v>
      </c>
      <c r="I586" s="17">
        <v>6.7211224362184699E-2</v>
      </c>
      <c r="J586" s="17">
        <v>6.1698645545552197E-2</v>
      </c>
      <c r="K586" s="17">
        <v>3.0323480308739301E-2</v>
      </c>
      <c r="L586" s="17">
        <v>0</v>
      </c>
      <c r="M586" s="17"/>
      <c r="N586" s="17">
        <v>8.8003128225598096E-2</v>
      </c>
      <c r="O586" s="17">
        <v>6.3206098882924597E-2</v>
      </c>
      <c r="P586" s="17">
        <v>1.8932165079219899E-2</v>
      </c>
      <c r="Q586" s="17">
        <v>0</v>
      </c>
      <c r="R586" s="17">
        <v>2.1869262208081001E-2</v>
      </c>
      <c r="S586" s="17">
        <v>3.7313027836267498E-2</v>
      </c>
      <c r="T586" s="17">
        <v>0</v>
      </c>
      <c r="U586" s="17">
        <v>0</v>
      </c>
      <c r="V586" s="17">
        <v>5.6609044388218503E-2</v>
      </c>
      <c r="W586" s="17">
        <v>3.5362794366144902E-2</v>
      </c>
      <c r="X586" s="17">
        <v>0</v>
      </c>
      <c r="Y586" s="17">
        <v>0.23535323137241601</v>
      </c>
      <c r="Z586" s="17"/>
      <c r="AA586" s="17">
        <v>5.5951920831624799E-2</v>
      </c>
      <c r="AB586" s="17">
        <v>4.7855023547695302E-2</v>
      </c>
      <c r="AC586" s="17">
        <v>2.8105201099244199E-2</v>
      </c>
      <c r="AD586" s="17">
        <v>6.1683992131715201E-2</v>
      </c>
      <c r="AE586" s="17">
        <v>2.1560230430722901E-2</v>
      </c>
      <c r="AF586" s="17"/>
      <c r="AG586" s="17">
        <v>3.80822629965046E-2</v>
      </c>
      <c r="AH586" s="17">
        <v>3.6798041944620601E-2</v>
      </c>
      <c r="AI586" s="17">
        <v>5.4967361350168401E-2</v>
      </c>
      <c r="AJ586" s="17">
        <v>7.8808506869710596E-2</v>
      </c>
      <c r="AK586" s="17">
        <v>4.3893509199863998E-2</v>
      </c>
    </row>
    <row r="587" spans="2:37" x14ac:dyDescent="0.2">
      <c r="B587" t="s">
        <v>246</v>
      </c>
      <c r="C587" s="17">
        <v>0.19142953915861799</v>
      </c>
      <c r="D587" s="17">
        <v>0.20496531666801801</v>
      </c>
      <c r="E587" s="17">
        <v>0.17232370911782699</v>
      </c>
      <c r="F587" s="17"/>
      <c r="G587" s="17">
        <v>0.13382151156433</v>
      </c>
      <c r="H587" s="17">
        <v>0.14746974633509599</v>
      </c>
      <c r="I587" s="17">
        <v>0.207667413923559</v>
      </c>
      <c r="J587" s="17">
        <v>0.21321043580711099</v>
      </c>
      <c r="K587" s="17">
        <v>0.58183340061122202</v>
      </c>
      <c r="L587" s="17">
        <v>0.27606845808949299</v>
      </c>
      <c r="M587" s="17"/>
      <c r="N587" s="17">
        <v>0.172766001328538</v>
      </c>
      <c r="O587" s="17">
        <v>0.27779869313314998</v>
      </c>
      <c r="P587" s="17">
        <v>0.162861823763259</v>
      </c>
      <c r="Q587" s="17">
        <v>0.300927653028433</v>
      </c>
      <c r="R587" s="17">
        <v>0.143281460168251</v>
      </c>
      <c r="S587" s="17">
        <v>0.17444715316531201</v>
      </c>
      <c r="T587" s="17">
        <v>0.247010909650202</v>
      </c>
      <c r="U587" s="17">
        <v>0.13456520251155901</v>
      </c>
      <c r="V587" s="17">
        <v>0.13224855622095999</v>
      </c>
      <c r="W587" s="17">
        <v>0.20563968563833401</v>
      </c>
      <c r="X587" s="17">
        <v>0.22815841598089501</v>
      </c>
      <c r="Y587" s="17">
        <v>9.8125316315583605E-2</v>
      </c>
      <c r="Z587" s="17"/>
      <c r="AA587" s="17">
        <v>0.180113986384877</v>
      </c>
      <c r="AB587" s="17">
        <v>0.119073262059575</v>
      </c>
      <c r="AC587" s="17">
        <v>0.27156296977518302</v>
      </c>
      <c r="AD587" s="17">
        <v>0.25056934578585799</v>
      </c>
      <c r="AE587" s="17">
        <v>0.16526816774721401</v>
      </c>
      <c r="AF587" s="17"/>
      <c r="AG587" s="17">
        <v>0.20626608035065999</v>
      </c>
      <c r="AH587" s="17">
        <v>0.14081553027784899</v>
      </c>
      <c r="AI587" s="17">
        <v>0.226424203078506</v>
      </c>
      <c r="AJ587" s="17">
        <v>0.22605759687348001</v>
      </c>
      <c r="AK587" s="17">
        <v>0.205741942224661</v>
      </c>
    </row>
    <row r="588" spans="2:37" x14ac:dyDescent="0.2">
      <c r="B588" t="s">
        <v>153</v>
      </c>
      <c r="C588" s="17">
        <v>9.7237270383150803E-2</v>
      </c>
      <c r="D588" s="17">
        <v>9.7892554480117994E-2</v>
      </c>
      <c r="E588" s="17">
        <v>9.6312333003203701E-2</v>
      </c>
      <c r="F588" s="17"/>
      <c r="G588" s="17">
        <v>8.9580693511615003E-2</v>
      </c>
      <c r="H588" s="17">
        <v>4.2443799735643002E-2</v>
      </c>
      <c r="I588" s="17">
        <v>0.11198127362177999</v>
      </c>
      <c r="J588" s="17">
        <v>0.19479921871150899</v>
      </c>
      <c r="K588" s="17">
        <v>0.11689074958241299</v>
      </c>
      <c r="L588" s="17">
        <v>0.22001277614130699</v>
      </c>
      <c r="M588" s="17"/>
      <c r="N588" s="17">
        <v>4.0749987747740697E-2</v>
      </c>
      <c r="O588" s="17">
        <v>9.5386559415784694E-2</v>
      </c>
      <c r="P588" s="17">
        <v>0.13034213668952299</v>
      </c>
      <c r="Q588" s="17">
        <v>0.11195757640668801</v>
      </c>
      <c r="R588" s="17">
        <v>2.4098523615431699E-2</v>
      </c>
      <c r="S588" s="17">
        <v>7.1833715290732694E-2</v>
      </c>
      <c r="T588" s="17">
        <v>0.163416742761539</v>
      </c>
      <c r="U588" s="17">
        <v>9.9610319758824201E-2</v>
      </c>
      <c r="V588" s="17">
        <v>0.112648792902881</v>
      </c>
      <c r="W588" s="17">
        <v>0.178721832781188</v>
      </c>
      <c r="X588" s="17">
        <v>0.12461768800218601</v>
      </c>
      <c r="Y588" s="17">
        <v>0.196948214576846</v>
      </c>
      <c r="Z588" s="17"/>
      <c r="AA588" s="17">
        <v>8.6504325206488999E-2</v>
      </c>
      <c r="AB588" s="17">
        <v>8.7125066778117502E-2</v>
      </c>
      <c r="AC588" s="17">
        <v>2.6198099515650101E-2</v>
      </c>
      <c r="AD588" s="17">
        <v>8.1307090986103697E-2</v>
      </c>
      <c r="AE588" s="17">
        <v>0.10073087092472301</v>
      </c>
      <c r="AF588" s="17"/>
      <c r="AG588" s="17">
        <v>7.0584231321089305E-2</v>
      </c>
      <c r="AH588" s="17">
        <v>9.4343531372036493E-2</v>
      </c>
      <c r="AI588" s="17">
        <v>4.5597640611142E-2</v>
      </c>
      <c r="AJ588" s="17">
        <v>0.117270243793232</v>
      </c>
      <c r="AK588" s="17">
        <v>9.3276619283413104E-2</v>
      </c>
    </row>
    <row r="589" spans="2:37" x14ac:dyDescent="0.2">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17"/>
      <c r="AK589" s="17"/>
    </row>
    <row r="590" spans="2:37" x14ac:dyDescent="0.2">
      <c r="B590" s="6" t="s">
        <v>254</v>
      </c>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c r="AK590" s="17"/>
    </row>
    <row r="591" spans="2:37" x14ac:dyDescent="0.2">
      <c r="B591" s="21" t="s">
        <v>96</v>
      </c>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c r="AD591" s="17"/>
      <c r="AE591" s="17"/>
      <c r="AF591" s="17"/>
      <c r="AG591" s="17"/>
      <c r="AH591" s="17"/>
      <c r="AI591" s="17"/>
      <c r="AJ591" s="17"/>
      <c r="AK591" s="17"/>
    </row>
    <row r="592" spans="2:37" x14ac:dyDescent="0.2">
      <c r="B592" t="s">
        <v>242</v>
      </c>
      <c r="C592" s="17">
        <v>0.36965547886820699</v>
      </c>
      <c r="D592" s="17">
        <v>0.421754082774634</v>
      </c>
      <c r="E592" s="17">
        <v>0.31900973229887902</v>
      </c>
      <c r="F592" s="17"/>
      <c r="G592" s="17">
        <v>0.43658931094193698</v>
      </c>
      <c r="H592" s="17">
        <v>0.43912324880943099</v>
      </c>
      <c r="I592" s="17">
        <v>0.39286800896123403</v>
      </c>
      <c r="J592" s="17">
        <v>0.329916549903153</v>
      </c>
      <c r="K592" s="17">
        <v>0.14932148640099599</v>
      </c>
      <c r="L592" s="17">
        <v>0.15484858026371301</v>
      </c>
      <c r="M592" s="17"/>
      <c r="N592" s="17">
        <v>0.41360254636339899</v>
      </c>
      <c r="O592" s="17">
        <v>0.374041585399224</v>
      </c>
      <c r="P592" s="17">
        <v>0.28588016933218402</v>
      </c>
      <c r="Q592" s="17">
        <v>0.31385103734952602</v>
      </c>
      <c r="R592" s="17">
        <v>0.24962307746078999</v>
      </c>
      <c r="S592" s="17">
        <v>0.38651539561130199</v>
      </c>
      <c r="T592" s="17">
        <v>0.275707884603898</v>
      </c>
      <c r="U592" s="17">
        <v>0.503258840150963</v>
      </c>
      <c r="V592" s="17">
        <v>0.42801180676025802</v>
      </c>
      <c r="W592" s="17">
        <v>0.30223071006008401</v>
      </c>
      <c r="X592" s="17">
        <v>0.37553715878333999</v>
      </c>
      <c r="Y592" s="17">
        <v>0.57664492556856395</v>
      </c>
      <c r="Z592" s="17"/>
      <c r="AA592" s="17">
        <v>0.33557748888751199</v>
      </c>
      <c r="AB592" s="17">
        <v>0.44142699251171702</v>
      </c>
      <c r="AC592" s="17">
        <v>0.208540771837469</v>
      </c>
      <c r="AD592" s="17">
        <v>0.38991683962805701</v>
      </c>
      <c r="AE592" s="17">
        <v>0.35314695213753</v>
      </c>
      <c r="AF592" s="17"/>
      <c r="AG592" s="17">
        <v>0.376093414256708</v>
      </c>
      <c r="AH592" s="17">
        <v>0.38266194669759301</v>
      </c>
      <c r="AI592" s="17">
        <v>0.31748616438045602</v>
      </c>
      <c r="AJ592" s="17">
        <v>0.422080686396334</v>
      </c>
      <c r="AK592" s="17">
        <v>0.37993530805318299</v>
      </c>
    </row>
    <row r="593" spans="2:37" x14ac:dyDescent="0.2">
      <c r="B593" t="s">
        <v>243</v>
      </c>
      <c r="C593" s="17">
        <v>0.205537541314946</v>
      </c>
      <c r="D593" s="17">
        <v>0.21394351578482901</v>
      </c>
      <c r="E593" s="17">
        <v>0.19736598160416099</v>
      </c>
      <c r="F593" s="17"/>
      <c r="G593" s="17">
        <v>0.22915472290130701</v>
      </c>
      <c r="H593" s="17">
        <v>0.199469384345836</v>
      </c>
      <c r="I593" s="17">
        <v>0.22252870510375999</v>
      </c>
      <c r="J593" s="17">
        <v>0.19203146042008201</v>
      </c>
      <c r="K593" s="17">
        <v>0.214474284900976</v>
      </c>
      <c r="L593" s="17">
        <v>0.104972808092547</v>
      </c>
      <c r="M593" s="17"/>
      <c r="N593" s="17">
        <v>0.14403671745826199</v>
      </c>
      <c r="O593" s="17">
        <v>0.16826939512982</v>
      </c>
      <c r="P593" s="17">
        <v>0.251670813952178</v>
      </c>
      <c r="Q593" s="17">
        <v>0.11923350587242799</v>
      </c>
      <c r="R593" s="17">
        <v>0.36426340267009999</v>
      </c>
      <c r="S593" s="17">
        <v>0.225973679320156</v>
      </c>
      <c r="T593" s="17">
        <v>0.20196239893100201</v>
      </c>
      <c r="U593" s="17">
        <v>0.29984269336963199</v>
      </c>
      <c r="V593" s="17">
        <v>0.20182852308426399</v>
      </c>
      <c r="W593" s="17">
        <v>0.236107501447641</v>
      </c>
      <c r="X593" s="17">
        <v>0.17364949122821199</v>
      </c>
      <c r="Y593" s="17">
        <v>0.23217705897145299</v>
      </c>
      <c r="Z593" s="17"/>
      <c r="AA593" s="17">
        <v>0.24811124946689</v>
      </c>
      <c r="AB593" s="17">
        <v>0.198261150804245</v>
      </c>
      <c r="AC593" s="17">
        <v>0.294610748718453</v>
      </c>
      <c r="AD593" s="17">
        <v>0.19028608604876701</v>
      </c>
      <c r="AE593" s="17">
        <v>0.14764424856726699</v>
      </c>
      <c r="AF593" s="17"/>
      <c r="AG593" s="17">
        <v>0.17285222038297399</v>
      </c>
      <c r="AH593" s="17">
        <v>0.22938308147159001</v>
      </c>
      <c r="AI593" s="17">
        <v>0.198503023238219</v>
      </c>
      <c r="AJ593" s="17">
        <v>0.17904005325490999</v>
      </c>
      <c r="AK593" s="17">
        <v>0.23228080236288701</v>
      </c>
    </row>
    <row r="594" spans="2:37" x14ac:dyDescent="0.2">
      <c r="B594" t="s">
        <v>244</v>
      </c>
      <c r="C594" s="17">
        <v>0.10547097878129399</v>
      </c>
      <c r="D594" s="17">
        <v>0.11086432100674</v>
      </c>
      <c r="E594" s="17">
        <v>0.100228038989622</v>
      </c>
      <c r="F594" s="17"/>
      <c r="G594" s="17">
        <v>0.10954948858123401</v>
      </c>
      <c r="H594" s="17">
        <v>0.16518738083260401</v>
      </c>
      <c r="I594" s="17">
        <v>8.9798306035833497E-2</v>
      </c>
      <c r="J594" s="17">
        <v>7.6966921727288903E-2</v>
      </c>
      <c r="K594" s="17">
        <v>6.6311359320160301E-2</v>
      </c>
      <c r="L594" s="17">
        <v>0</v>
      </c>
      <c r="M594" s="17"/>
      <c r="N594" s="17">
        <v>0.12952329885337199</v>
      </c>
      <c r="O594" s="17">
        <v>0.12724085462149001</v>
      </c>
      <c r="P594" s="17">
        <v>8.3211789469449293E-2</v>
      </c>
      <c r="Q594" s="17">
        <v>0.15152476953198801</v>
      </c>
      <c r="R594" s="17">
        <v>7.1268413716718396E-2</v>
      </c>
      <c r="S594" s="17">
        <v>0.11520112784378</v>
      </c>
      <c r="T594" s="17">
        <v>0.17760652634448101</v>
      </c>
      <c r="U594" s="17">
        <v>0</v>
      </c>
      <c r="V594" s="17">
        <v>9.0246636960019999E-2</v>
      </c>
      <c r="W594" s="17">
        <v>0.102778088504255</v>
      </c>
      <c r="X594" s="17">
        <v>6.2918545308613599E-2</v>
      </c>
      <c r="Y594" s="17">
        <v>0</v>
      </c>
      <c r="Z594" s="17"/>
      <c r="AA594" s="17">
        <v>6.36214505453402E-2</v>
      </c>
      <c r="AB594" s="17">
        <v>0.13624969912562299</v>
      </c>
      <c r="AC594" s="17">
        <v>4.1788158537572499E-2</v>
      </c>
      <c r="AD594" s="17">
        <v>0.119663531359104</v>
      </c>
      <c r="AE594" s="17">
        <v>0.146452713075158</v>
      </c>
      <c r="AF594" s="17"/>
      <c r="AG594" s="17">
        <v>5.0463952541299803E-2</v>
      </c>
      <c r="AH594" s="17">
        <v>0.13485024345077701</v>
      </c>
      <c r="AI594" s="17">
        <v>2.8124158473572799E-2</v>
      </c>
      <c r="AJ594" s="17">
        <v>7.2341105243089093E-2</v>
      </c>
      <c r="AK594" s="17">
        <v>0.16475605015130801</v>
      </c>
    </row>
    <row r="595" spans="2:37" x14ac:dyDescent="0.2">
      <c r="B595" t="s">
        <v>245</v>
      </c>
      <c r="C595" s="17">
        <v>4.7155946691519499E-2</v>
      </c>
      <c r="D595" s="17">
        <v>3.2086729940536803E-2</v>
      </c>
      <c r="E595" s="17">
        <v>6.1804932947260902E-2</v>
      </c>
      <c r="F595" s="17"/>
      <c r="G595" s="17">
        <v>7.7206749448451295E-2</v>
      </c>
      <c r="H595" s="17">
        <v>5.1500692036578699E-2</v>
      </c>
      <c r="I595" s="17">
        <v>7.4706589975975193E-2</v>
      </c>
      <c r="J595" s="17">
        <v>0</v>
      </c>
      <c r="K595" s="17">
        <v>0</v>
      </c>
      <c r="L595" s="17">
        <v>0</v>
      </c>
      <c r="M595" s="17"/>
      <c r="N595" s="17">
        <v>8.9911122913508307E-2</v>
      </c>
      <c r="O595" s="17">
        <v>2.9048540853954301E-2</v>
      </c>
      <c r="P595" s="17">
        <v>0</v>
      </c>
      <c r="Q595" s="17">
        <v>0</v>
      </c>
      <c r="R595" s="17">
        <v>4.4553020791438802E-2</v>
      </c>
      <c r="S595" s="17">
        <v>5.40956028680619E-2</v>
      </c>
      <c r="T595" s="17">
        <v>0</v>
      </c>
      <c r="U595" s="17">
        <v>0</v>
      </c>
      <c r="V595" s="17">
        <v>8.8528415308012906E-2</v>
      </c>
      <c r="W595" s="17">
        <v>2.5789508653990701E-2</v>
      </c>
      <c r="X595" s="17">
        <v>3.1646936302099103E-2</v>
      </c>
      <c r="Y595" s="17">
        <v>0</v>
      </c>
      <c r="Z595" s="17"/>
      <c r="AA595" s="17">
        <v>3.5924124738697397E-2</v>
      </c>
      <c r="AB595" s="17">
        <v>5.3416905131999398E-2</v>
      </c>
      <c r="AC595" s="17">
        <v>3.1056570757573398E-2</v>
      </c>
      <c r="AD595" s="17">
        <v>2.5225043815824098E-2</v>
      </c>
      <c r="AE595" s="17">
        <v>0.11264740175508201</v>
      </c>
      <c r="AF595" s="17"/>
      <c r="AG595" s="17">
        <v>2.2573694821308301E-2</v>
      </c>
      <c r="AH595" s="17">
        <v>5.75131498418213E-2</v>
      </c>
      <c r="AI595" s="17">
        <v>0</v>
      </c>
      <c r="AJ595" s="17">
        <v>3.9640469858530397E-2</v>
      </c>
      <c r="AK595" s="17">
        <v>0.126672918813962</v>
      </c>
    </row>
    <row r="596" spans="2:37" x14ac:dyDescent="0.2">
      <c r="B596" t="s">
        <v>246</v>
      </c>
      <c r="C596" s="17">
        <v>0.16189214772020999</v>
      </c>
      <c r="D596" s="17">
        <v>0.15772760006042999</v>
      </c>
      <c r="E596" s="17">
        <v>0.165940559952753</v>
      </c>
      <c r="F596" s="17"/>
      <c r="G596" s="17">
        <v>9.0969139409909805E-2</v>
      </c>
      <c r="H596" s="17">
        <v>0.107788248081902</v>
      </c>
      <c r="I596" s="17">
        <v>0.13451277966869199</v>
      </c>
      <c r="J596" s="17">
        <v>0.22352314192967301</v>
      </c>
      <c r="K596" s="17">
        <v>0.34898093157238103</v>
      </c>
      <c r="L596" s="17">
        <v>0.33997086630655798</v>
      </c>
      <c r="M596" s="17"/>
      <c r="N596" s="17">
        <v>0.150092056678099</v>
      </c>
      <c r="O596" s="17">
        <v>0.20057725368241799</v>
      </c>
      <c r="P596" s="17">
        <v>0.25129266491843699</v>
      </c>
      <c r="Q596" s="17">
        <v>0.19231529423972701</v>
      </c>
      <c r="R596" s="17">
        <v>0.14208648046275099</v>
      </c>
      <c r="S596" s="17">
        <v>0.15404959526954101</v>
      </c>
      <c r="T596" s="17">
        <v>0.20250905210956699</v>
      </c>
      <c r="U596" s="17">
        <v>0.19689846647940501</v>
      </c>
      <c r="V596" s="17">
        <v>6.7514280618439601E-2</v>
      </c>
      <c r="W596" s="17">
        <v>0.16687344943947399</v>
      </c>
      <c r="X596" s="17">
        <v>0.20401395072888101</v>
      </c>
      <c r="Y596" s="17">
        <v>0.191178015459983</v>
      </c>
      <c r="Z596" s="17"/>
      <c r="AA596" s="17">
        <v>0.19856705514172099</v>
      </c>
      <c r="AB596" s="17">
        <v>0.11681695839355</v>
      </c>
      <c r="AC596" s="17">
        <v>0.22770107612964699</v>
      </c>
      <c r="AD596" s="17">
        <v>0.19308761532976801</v>
      </c>
      <c r="AE596" s="17">
        <v>0.127399882913102</v>
      </c>
      <c r="AF596" s="17"/>
      <c r="AG596" s="17">
        <v>0.225794024835379</v>
      </c>
      <c r="AH596" s="17">
        <v>0.11584675366012299</v>
      </c>
      <c r="AI596" s="17">
        <v>0.21901747641511199</v>
      </c>
      <c r="AJ596" s="17">
        <v>0.26312253094736299</v>
      </c>
      <c r="AK596" s="17">
        <v>6.0091584190245198E-2</v>
      </c>
    </row>
    <row r="597" spans="2:37" x14ac:dyDescent="0.2">
      <c r="B597" t="s">
        <v>153</v>
      </c>
      <c r="C597" s="17">
        <v>0.110287906623821</v>
      </c>
      <c r="D597" s="17">
        <v>6.3623750432830403E-2</v>
      </c>
      <c r="E597" s="17">
        <v>0.15565075420732399</v>
      </c>
      <c r="F597" s="17"/>
      <c r="G597" s="17">
        <v>5.6530588717162503E-2</v>
      </c>
      <c r="H597" s="17">
        <v>3.6931045893648498E-2</v>
      </c>
      <c r="I597" s="17">
        <v>8.5585610254505895E-2</v>
      </c>
      <c r="J597" s="17">
        <v>0.177561926019802</v>
      </c>
      <c r="K597" s="17">
        <v>0.22091193780548701</v>
      </c>
      <c r="L597" s="17">
        <v>0.40020774533718301</v>
      </c>
      <c r="M597" s="17"/>
      <c r="N597" s="17">
        <v>7.2834257733360996E-2</v>
      </c>
      <c r="O597" s="17">
        <v>0.100822370313094</v>
      </c>
      <c r="P597" s="17">
        <v>0.127944562327752</v>
      </c>
      <c r="Q597" s="17">
        <v>0.223075393006331</v>
      </c>
      <c r="R597" s="17">
        <v>0.12820560489820201</v>
      </c>
      <c r="S597" s="17">
        <v>6.4164599087158103E-2</v>
      </c>
      <c r="T597" s="17">
        <v>0.14221413801105301</v>
      </c>
      <c r="U597" s="17">
        <v>0</v>
      </c>
      <c r="V597" s="17">
        <v>0.123870337269005</v>
      </c>
      <c r="W597" s="17">
        <v>0.16622074189455499</v>
      </c>
      <c r="X597" s="17">
        <v>0.15223391764885499</v>
      </c>
      <c r="Y597" s="17">
        <v>0</v>
      </c>
      <c r="Z597" s="17"/>
      <c r="AA597" s="17">
        <v>0.11819863121983901</v>
      </c>
      <c r="AB597" s="17">
        <v>5.3828294032865098E-2</v>
      </c>
      <c r="AC597" s="17">
        <v>0.196302674019285</v>
      </c>
      <c r="AD597" s="17">
        <v>8.1820883818479101E-2</v>
      </c>
      <c r="AE597" s="17">
        <v>0.112708801551861</v>
      </c>
      <c r="AF597" s="17"/>
      <c r="AG597" s="17">
        <v>0.15222269316233</v>
      </c>
      <c r="AH597" s="17">
        <v>7.9744824878095394E-2</v>
      </c>
      <c r="AI597" s="17">
        <v>0.23686917749264</v>
      </c>
      <c r="AJ597" s="17">
        <v>2.37751542997728E-2</v>
      </c>
      <c r="AK597" s="17">
        <v>3.6263336428415401E-2</v>
      </c>
    </row>
    <row r="598" spans="2:37" x14ac:dyDescent="0.2">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17"/>
      <c r="AF598" s="17"/>
      <c r="AG598" s="17"/>
      <c r="AH598" s="17"/>
      <c r="AI598" s="17"/>
      <c r="AJ598" s="17"/>
      <c r="AK598" s="17"/>
    </row>
    <row r="599" spans="2:37" x14ac:dyDescent="0.2">
      <c r="B599" s="6" t="s">
        <v>255</v>
      </c>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17"/>
      <c r="AF599" s="17"/>
      <c r="AG599" s="17"/>
      <c r="AH599" s="17"/>
      <c r="AI599" s="17"/>
      <c r="AJ599" s="17"/>
      <c r="AK599" s="17"/>
    </row>
    <row r="600" spans="2:37" x14ac:dyDescent="0.2">
      <c r="B600" s="21" t="s">
        <v>96</v>
      </c>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c r="AD600" s="17"/>
      <c r="AE600" s="17"/>
      <c r="AF600" s="17"/>
      <c r="AG600" s="17"/>
      <c r="AH600" s="17"/>
      <c r="AI600" s="17"/>
      <c r="AJ600" s="17"/>
      <c r="AK600" s="17"/>
    </row>
    <row r="601" spans="2:37" x14ac:dyDescent="0.2">
      <c r="B601" t="s">
        <v>242</v>
      </c>
      <c r="C601" s="17">
        <v>0.272484110579716</v>
      </c>
      <c r="D601" s="17">
        <v>0.30848215036479099</v>
      </c>
      <c r="E601" s="17">
        <v>0.23877779490245199</v>
      </c>
      <c r="F601" s="17"/>
      <c r="G601" s="17">
        <v>0.372314402055407</v>
      </c>
      <c r="H601" s="17">
        <v>0.388021526905175</v>
      </c>
      <c r="I601" s="17">
        <v>0.31387004789423001</v>
      </c>
      <c r="J601" s="17">
        <v>0.262504001769303</v>
      </c>
      <c r="K601" s="17">
        <v>0.21277196559344899</v>
      </c>
      <c r="L601" s="17">
        <v>0.15918217921158201</v>
      </c>
      <c r="M601" s="17"/>
      <c r="N601" s="17">
        <v>0.321930163306342</v>
      </c>
      <c r="O601" s="17">
        <v>0.26754199895575598</v>
      </c>
      <c r="P601" s="17">
        <v>0.25924646813625202</v>
      </c>
      <c r="Q601" s="17">
        <v>0.24662800487373401</v>
      </c>
      <c r="R601" s="17">
        <v>0.20483112372336901</v>
      </c>
      <c r="S601" s="17">
        <v>0.36602937191057</v>
      </c>
      <c r="T601" s="17">
        <v>0.22608886434801001</v>
      </c>
      <c r="U601" s="17">
        <v>0.32374105097199901</v>
      </c>
      <c r="V601" s="17">
        <v>0.28247879584698599</v>
      </c>
      <c r="W601" s="17">
        <v>0.24908085159548099</v>
      </c>
      <c r="X601" s="17">
        <v>0.23151827613860601</v>
      </c>
      <c r="Y601" s="17">
        <v>0.25516197682265401</v>
      </c>
      <c r="Z601" s="17"/>
      <c r="AA601" s="17">
        <v>0.31843835005617999</v>
      </c>
      <c r="AB601" s="17">
        <v>0.30255685010575101</v>
      </c>
      <c r="AC601" s="17">
        <v>0.24249424041628401</v>
      </c>
      <c r="AD601" s="17">
        <v>0.247893775472036</v>
      </c>
      <c r="AE601" s="17">
        <v>0.32236627663483802</v>
      </c>
      <c r="AF601" s="17"/>
      <c r="AG601" s="17">
        <v>0.274796653601594</v>
      </c>
      <c r="AH601" s="17">
        <v>0.28157208682849499</v>
      </c>
      <c r="AI601" s="17">
        <v>0.25019657633327003</v>
      </c>
      <c r="AJ601" s="17">
        <v>0.23872751267626899</v>
      </c>
      <c r="AK601" s="17">
        <v>0.27907820659657601</v>
      </c>
    </row>
    <row r="602" spans="2:37" x14ac:dyDescent="0.2">
      <c r="B602" t="s">
        <v>243</v>
      </c>
      <c r="C602" s="17">
        <v>0.13010264249666401</v>
      </c>
      <c r="D602" s="17">
        <v>0.14435738451315</v>
      </c>
      <c r="E602" s="17">
        <v>0.116755392558216</v>
      </c>
      <c r="F602" s="17"/>
      <c r="G602" s="17">
        <v>0.19699746420681599</v>
      </c>
      <c r="H602" s="17">
        <v>0.19951308351985</v>
      </c>
      <c r="I602" s="17">
        <v>0.15170709660273399</v>
      </c>
      <c r="J602" s="17">
        <v>0.11316926510353099</v>
      </c>
      <c r="K602" s="17">
        <v>0.106391254605969</v>
      </c>
      <c r="L602" s="17">
        <v>6.1239525199107997E-2</v>
      </c>
      <c r="M602" s="17"/>
      <c r="N602" s="17">
        <v>0.161072578574353</v>
      </c>
      <c r="O602" s="17">
        <v>6.2502942882812093E-2</v>
      </c>
      <c r="P602" s="17">
        <v>0.11245717080479301</v>
      </c>
      <c r="Q602" s="17">
        <v>8.02734104928092E-2</v>
      </c>
      <c r="R602" s="17">
        <v>0.19349887486988601</v>
      </c>
      <c r="S602" s="17">
        <v>0.16280528405797701</v>
      </c>
      <c r="T602" s="17">
        <v>9.8410026399510298E-2</v>
      </c>
      <c r="U602" s="17">
        <v>0.21788102429083001</v>
      </c>
      <c r="V602" s="17">
        <v>0.18668345484888599</v>
      </c>
      <c r="W602" s="17">
        <v>0.10546003951633701</v>
      </c>
      <c r="X602" s="17">
        <v>0.14236493135217701</v>
      </c>
      <c r="Y602" s="17">
        <v>9.0817740837237301E-2</v>
      </c>
      <c r="Z602" s="17"/>
      <c r="AA602" s="17">
        <v>9.7444951529402801E-2</v>
      </c>
      <c r="AB602" s="17">
        <v>0.17254758220430799</v>
      </c>
      <c r="AC602" s="17">
        <v>0.106144052300037</v>
      </c>
      <c r="AD602" s="17">
        <v>0.13847533994155301</v>
      </c>
      <c r="AE602" s="17">
        <v>0.18338255139214801</v>
      </c>
      <c r="AF602" s="17"/>
      <c r="AG602" s="17">
        <v>9.9050722662450894E-2</v>
      </c>
      <c r="AH602" s="17">
        <v>0.152846096616194</v>
      </c>
      <c r="AI602" s="17">
        <v>0.11877956601353699</v>
      </c>
      <c r="AJ602" s="17">
        <v>0.17852315696822799</v>
      </c>
      <c r="AK602" s="17">
        <v>0.17942909490346901</v>
      </c>
    </row>
    <row r="603" spans="2:37" x14ac:dyDescent="0.2">
      <c r="B603" t="s">
        <v>244</v>
      </c>
      <c r="C603" s="17">
        <v>8.5898959087966395E-2</v>
      </c>
      <c r="D603" s="17">
        <v>0.10687736001477</v>
      </c>
      <c r="E603" s="17">
        <v>6.6256094969119605E-2</v>
      </c>
      <c r="F603" s="17"/>
      <c r="G603" s="17">
        <v>0.136530070344247</v>
      </c>
      <c r="H603" s="17">
        <v>7.9770785778903799E-2</v>
      </c>
      <c r="I603" s="17">
        <v>9.3680313960230396E-2</v>
      </c>
      <c r="J603" s="17">
        <v>9.9689185743184305E-2</v>
      </c>
      <c r="K603" s="17">
        <v>9.0244786969194801E-2</v>
      </c>
      <c r="L603" s="17">
        <v>4.5405373361149699E-2</v>
      </c>
      <c r="M603" s="17"/>
      <c r="N603" s="17">
        <v>0.111478801065634</v>
      </c>
      <c r="O603" s="17">
        <v>0.10421711797515799</v>
      </c>
      <c r="P603" s="17">
        <v>8.8547168511833502E-2</v>
      </c>
      <c r="Q603" s="17">
        <v>8.5824823525077101E-2</v>
      </c>
      <c r="R603" s="17">
        <v>0.108274260287955</v>
      </c>
      <c r="S603" s="17">
        <v>8.8900375746567895E-2</v>
      </c>
      <c r="T603" s="17">
        <v>6.3053315731089396E-2</v>
      </c>
      <c r="U603" s="17">
        <v>8.3963698122597796E-2</v>
      </c>
      <c r="V603" s="17">
        <v>6.9770417292180295E-2</v>
      </c>
      <c r="W603" s="17">
        <v>6.1113047721501598E-2</v>
      </c>
      <c r="X603" s="17">
        <v>8.9213859223078604E-2</v>
      </c>
      <c r="Y603" s="17">
        <v>2.65364333639675E-2</v>
      </c>
      <c r="Z603" s="17"/>
      <c r="AA603" s="17">
        <v>0.10563183723950299</v>
      </c>
      <c r="AB603" s="17">
        <v>0.10332503813760199</v>
      </c>
      <c r="AC603" s="17">
        <v>6.5878453907301598E-2</v>
      </c>
      <c r="AD603" s="17">
        <v>9.0644756231548801E-2</v>
      </c>
      <c r="AE603" s="17">
        <v>0.106296176186116</v>
      </c>
      <c r="AF603" s="17"/>
      <c r="AG603" s="17">
        <v>8.5955097118176393E-2</v>
      </c>
      <c r="AH603" s="17">
        <v>8.89642036745803E-2</v>
      </c>
      <c r="AI603" s="17">
        <v>5.38149051497143E-2</v>
      </c>
      <c r="AJ603" s="17">
        <v>9.6196479895062595E-2</v>
      </c>
      <c r="AK603" s="17">
        <v>0.10578057078478401</v>
      </c>
    </row>
    <row r="604" spans="2:37" x14ac:dyDescent="0.2">
      <c r="B604" t="s">
        <v>245</v>
      </c>
      <c r="C604" s="17">
        <v>4.2810573861993599E-2</v>
      </c>
      <c r="D604" s="17">
        <v>4.3945955495197198E-2</v>
      </c>
      <c r="E604" s="17">
        <v>4.1747473427319701E-2</v>
      </c>
      <c r="F604" s="17"/>
      <c r="G604" s="17">
        <v>4.5567748305675802E-2</v>
      </c>
      <c r="H604" s="17">
        <v>7.3582802718362095E-2</v>
      </c>
      <c r="I604" s="17">
        <v>4.4786409704980303E-2</v>
      </c>
      <c r="J604" s="17">
        <v>3.9775029917631197E-2</v>
      </c>
      <c r="K604" s="17">
        <v>2.80100415336558E-2</v>
      </c>
      <c r="L604" s="17">
        <v>3.0632896447274498E-2</v>
      </c>
      <c r="M604" s="17"/>
      <c r="N604" s="17">
        <v>5.3919597549926798E-2</v>
      </c>
      <c r="O604" s="17">
        <v>3.7024766267164597E-2</v>
      </c>
      <c r="P604" s="17">
        <v>4.4337715689757598E-2</v>
      </c>
      <c r="Q604" s="17">
        <v>2.17052940000813E-2</v>
      </c>
      <c r="R604" s="17">
        <v>4.4753176204999801E-2</v>
      </c>
      <c r="S604" s="17">
        <v>4.6613480618337103E-2</v>
      </c>
      <c r="T604" s="17">
        <v>7.2295804083242904E-2</v>
      </c>
      <c r="U604" s="17">
        <v>3.30256194575771E-2</v>
      </c>
      <c r="V604" s="17">
        <v>4.1352409085172598E-2</v>
      </c>
      <c r="W604" s="17">
        <v>3.1651648462395501E-2</v>
      </c>
      <c r="X604" s="17">
        <v>2.8659698701885099E-2</v>
      </c>
      <c r="Y604" s="17">
        <v>5.7372824260650199E-2</v>
      </c>
      <c r="Z604" s="17"/>
      <c r="AA604" s="17">
        <v>2.5310418133624599E-2</v>
      </c>
      <c r="AB604" s="17">
        <v>5.0492212029581797E-2</v>
      </c>
      <c r="AC604" s="17">
        <v>2.90950418591636E-2</v>
      </c>
      <c r="AD604" s="17">
        <v>5.3591760320655997E-2</v>
      </c>
      <c r="AE604" s="17">
        <v>4.1597733912475801E-2</v>
      </c>
      <c r="AF604" s="17"/>
      <c r="AG604" s="17">
        <v>3.69509154621432E-2</v>
      </c>
      <c r="AH604" s="17">
        <v>5.3025247185467403E-2</v>
      </c>
      <c r="AI604" s="17">
        <v>2.8329055047017101E-2</v>
      </c>
      <c r="AJ604" s="17">
        <v>3.8094424049281303E-2</v>
      </c>
      <c r="AK604" s="17">
        <v>6.3019443456694899E-2</v>
      </c>
    </row>
    <row r="605" spans="2:37" x14ac:dyDescent="0.2">
      <c r="B605" t="s">
        <v>246</v>
      </c>
      <c r="C605" s="17">
        <v>0.26050947735753599</v>
      </c>
      <c r="D605" s="17">
        <v>0.22693927726805799</v>
      </c>
      <c r="E605" s="17">
        <v>0.29194251560963802</v>
      </c>
      <c r="F605" s="17"/>
      <c r="G605" s="17">
        <v>0.16005725348521399</v>
      </c>
      <c r="H605" s="17">
        <v>0.188067765844152</v>
      </c>
      <c r="I605" s="17">
        <v>0.223191679840959</v>
      </c>
      <c r="J605" s="17">
        <v>0.27374200118486403</v>
      </c>
      <c r="K605" s="17">
        <v>0.31189734207953201</v>
      </c>
      <c r="L605" s="17">
        <v>0.34401662621776502</v>
      </c>
      <c r="M605" s="17"/>
      <c r="N605" s="17">
        <v>0.18302698029075101</v>
      </c>
      <c r="O605" s="17">
        <v>0.28727090614394002</v>
      </c>
      <c r="P605" s="17">
        <v>0.26864615390700902</v>
      </c>
      <c r="Q605" s="17">
        <v>0.33134471545378302</v>
      </c>
      <c r="R605" s="17">
        <v>0.24774229574802301</v>
      </c>
      <c r="S605" s="17">
        <v>0.220014939317804</v>
      </c>
      <c r="T605" s="17">
        <v>0.31365355244149801</v>
      </c>
      <c r="U605" s="17">
        <v>0.16413124964005499</v>
      </c>
      <c r="V605" s="17">
        <v>0.21808849531736599</v>
      </c>
      <c r="W605" s="17">
        <v>0.27700125056767599</v>
      </c>
      <c r="X605" s="17">
        <v>0.33088321512845598</v>
      </c>
      <c r="Y605" s="17">
        <v>0.32513746689405199</v>
      </c>
      <c r="Z605" s="17"/>
      <c r="AA605" s="17">
        <v>0.28410654539414398</v>
      </c>
      <c r="AB605" s="17">
        <v>0.22770912333037799</v>
      </c>
      <c r="AC605" s="17">
        <v>0.28598450952028298</v>
      </c>
      <c r="AD605" s="17">
        <v>0.28257827881901598</v>
      </c>
      <c r="AE605" s="17">
        <v>0.18962667876453099</v>
      </c>
      <c r="AF605" s="17"/>
      <c r="AG605" s="17">
        <v>0.291120098479899</v>
      </c>
      <c r="AH605" s="17">
        <v>0.25370672028192798</v>
      </c>
      <c r="AI605" s="17">
        <v>0.25281078971829901</v>
      </c>
      <c r="AJ605" s="17">
        <v>0.27756976699885</v>
      </c>
      <c r="AK605" s="17">
        <v>0.22869146372664001</v>
      </c>
    </row>
    <row r="606" spans="2:37" x14ac:dyDescent="0.2">
      <c r="B606" t="s">
        <v>153</v>
      </c>
      <c r="C606" s="17">
        <v>0.20819423661612099</v>
      </c>
      <c r="D606" s="17">
        <v>0.169397872344036</v>
      </c>
      <c r="E606" s="17">
        <v>0.24452072853325399</v>
      </c>
      <c r="F606" s="17"/>
      <c r="G606" s="17">
        <v>8.8533061602641294E-2</v>
      </c>
      <c r="H606" s="17">
        <v>7.1044035233556901E-2</v>
      </c>
      <c r="I606" s="17">
        <v>0.17276445199686599</v>
      </c>
      <c r="J606" s="17">
        <v>0.21112051628148701</v>
      </c>
      <c r="K606" s="17">
        <v>0.25068460921819702</v>
      </c>
      <c r="L606" s="17">
        <v>0.35952339956312301</v>
      </c>
      <c r="M606" s="17"/>
      <c r="N606" s="17">
        <v>0.16857187921299299</v>
      </c>
      <c r="O606" s="17">
        <v>0.241442267775169</v>
      </c>
      <c r="P606" s="17">
        <v>0.22676532295035501</v>
      </c>
      <c r="Q606" s="17">
        <v>0.23422375165451501</v>
      </c>
      <c r="R606" s="17">
        <v>0.200900269165768</v>
      </c>
      <c r="S606" s="17">
        <v>0.115636548348744</v>
      </c>
      <c r="T606" s="17">
        <v>0.22649843699664901</v>
      </c>
      <c r="U606" s="17">
        <v>0.17725735751694099</v>
      </c>
      <c r="V606" s="17">
        <v>0.20162642760940799</v>
      </c>
      <c r="W606" s="17">
        <v>0.275693162136607</v>
      </c>
      <c r="X606" s="17">
        <v>0.17736001945579699</v>
      </c>
      <c r="Y606" s="17">
        <v>0.24497355782144001</v>
      </c>
      <c r="Z606" s="17"/>
      <c r="AA606" s="17">
        <v>0.169067897647146</v>
      </c>
      <c r="AB606" s="17">
        <v>0.14336919419238001</v>
      </c>
      <c r="AC606" s="17">
        <v>0.27040370199693098</v>
      </c>
      <c r="AD606" s="17">
        <v>0.18681608921519</v>
      </c>
      <c r="AE606" s="17">
        <v>0.15673058310989199</v>
      </c>
      <c r="AF606" s="17"/>
      <c r="AG606" s="17">
        <v>0.21212651267573801</v>
      </c>
      <c r="AH606" s="17">
        <v>0.16988564541333501</v>
      </c>
      <c r="AI606" s="17">
        <v>0.29606910773816297</v>
      </c>
      <c r="AJ606" s="17">
        <v>0.17088865941230799</v>
      </c>
      <c r="AK606" s="17">
        <v>0.14400122053183601</v>
      </c>
    </row>
    <row r="607" spans="2:37" x14ac:dyDescent="0.2">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c r="AD607" s="17"/>
      <c r="AE607" s="17"/>
      <c r="AF607" s="17"/>
      <c r="AG607" s="17"/>
      <c r="AH607" s="17"/>
      <c r="AI607" s="17"/>
      <c r="AJ607" s="17"/>
      <c r="AK607" s="17"/>
    </row>
    <row r="608" spans="2:37" x14ac:dyDescent="0.2">
      <c r="B608" s="6" t="s">
        <v>256</v>
      </c>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c r="AD608" s="17"/>
      <c r="AE608" s="17"/>
      <c r="AF608" s="17"/>
      <c r="AG608" s="17"/>
      <c r="AH608" s="17"/>
      <c r="AI608" s="17"/>
      <c r="AJ608" s="17"/>
      <c r="AK608" s="17"/>
    </row>
    <row r="609" spans="2:37" x14ac:dyDescent="0.2">
      <c r="B609" s="21" t="s">
        <v>96</v>
      </c>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17"/>
      <c r="AK609" s="17"/>
    </row>
    <row r="610" spans="2:37" x14ac:dyDescent="0.2">
      <c r="B610" t="s">
        <v>242</v>
      </c>
      <c r="C610" s="17">
        <v>0.14610457265825999</v>
      </c>
      <c r="D610" s="17">
        <v>0.14516709544369999</v>
      </c>
      <c r="E610" s="17">
        <v>0.14699620506841901</v>
      </c>
      <c r="F610" s="17"/>
      <c r="G610" s="17">
        <v>0.185085261123906</v>
      </c>
      <c r="H610" s="17">
        <v>0.23657852827760001</v>
      </c>
      <c r="I610" s="17">
        <v>0.146086091865265</v>
      </c>
      <c r="J610" s="17">
        <v>0.11148594385699501</v>
      </c>
      <c r="K610" s="17">
        <v>0.11185016774274401</v>
      </c>
      <c r="L610" s="17">
        <v>7.7497513806125504E-2</v>
      </c>
      <c r="M610" s="17"/>
      <c r="N610" s="17">
        <v>0.25418727037654298</v>
      </c>
      <c r="O610" s="17">
        <v>5.9100586058426302E-2</v>
      </c>
      <c r="P610" s="17">
        <v>0.13500625020117099</v>
      </c>
      <c r="Q610" s="17">
        <v>9.3368828407835697E-2</v>
      </c>
      <c r="R610" s="17">
        <v>0.18785320538397399</v>
      </c>
      <c r="S610" s="17">
        <v>7.6620298952577603E-2</v>
      </c>
      <c r="T610" s="17">
        <v>0.205995531854516</v>
      </c>
      <c r="U610" s="17">
        <v>0.19600486950005999</v>
      </c>
      <c r="V610" s="17">
        <v>0.100256074497547</v>
      </c>
      <c r="W610" s="17">
        <v>0.17855927650117601</v>
      </c>
      <c r="X610" s="17">
        <v>0.132724405512892</v>
      </c>
      <c r="Y610" s="17">
        <v>0.14464728460192</v>
      </c>
      <c r="Z610" s="17"/>
      <c r="AA610" s="17">
        <v>0.16849951054873599</v>
      </c>
      <c r="AB610" s="17">
        <v>0.20900604482530599</v>
      </c>
      <c r="AC610" s="17">
        <v>0.106543308328128</v>
      </c>
      <c r="AD610" s="17">
        <v>0.13211176451628501</v>
      </c>
      <c r="AE610" s="17">
        <v>0.108324985731945</v>
      </c>
      <c r="AF610" s="17"/>
      <c r="AG610" s="17">
        <v>0.15880823366170399</v>
      </c>
      <c r="AH610" s="17">
        <v>0.18060120684620501</v>
      </c>
      <c r="AI610" s="17">
        <v>0.11133877611179301</v>
      </c>
      <c r="AJ610" s="17">
        <v>0.13835612858497701</v>
      </c>
      <c r="AK610" s="17">
        <v>4.3090124314776802E-2</v>
      </c>
    </row>
    <row r="611" spans="2:37" x14ac:dyDescent="0.2">
      <c r="B611" t="s">
        <v>243</v>
      </c>
      <c r="C611" s="17">
        <v>0.207775772890608</v>
      </c>
      <c r="D611" s="17">
        <v>0.20811487065782799</v>
      </c>
      <c r="E611" s="17">
        <v>0.20745325778861901</v>
      </c>
      <c r="F611" s="17"/>
      <c r="G611" s="17">
        <v>0.23290702149473</v>
      </c>
      <c r="H611" s="17">
        <v>0.32186948447978098</v>
      </c>
      <c r="I611" s="17">
        <v>0.18367957379789099</v>
      </c>
      <c r="J611" s="17">
        <v>0.18881187793089099</v>
      </c>
      <c r="K611" s="17">
        <v>0.17658701315061001</v>
      </c>
      <c r="L611" s="17">
        <v>0.13094078498901501</v>
      </c>
      <c r="M611" s="17"/>
      <c r="N611" s="17">
        <v>0.19998334118209399</v>
      </c>
      <c r="O611" s="17">
        <v>0.156397970142575</v>
      </c>
      <c r="P611" s="17">
        <v>0.23518241709819701</v>
      </c>
      <c r="Q611" s="17">
        <v>0.15218633140923399</v>
      </c>
      <c r="R611" s="17">
        <v>0.14883687103446899</v>
      </c>
      <c r="S611" s="17">
        <v>0.30870114048984898</v>
      </c>
      <c r="T611" s="17">
        <v>0.175394681683683</v>
      </c>
      <c r="U611" s="17">
        <v>0.26974467108122502</v>
      </c>
      <c r="V611" s="17">
        <v>0.21534299750548999</v>
      </c>
      <c r="W611" s="17">
        <v>0.14753236563814501</v>
      </c>
      <c r="X611" s="17">
        <v>0.31923909484968899</v>
      </c>
      <c r="Y611" s="17">
        <v>0.23234077875180001</v>
      </c>
      <c r="Z611" s="17"/>
      <c r="AA611" s="17">
        <v>0.20318744990968499</v>
      </c>
      <c r="AB611" s="17">
        <v>0.24936635991770201</v>
      </c>
      <c r="AC611" s="17">
        <v>0.15352636162428801</v>
      </c>
      <c r="AD611" s="17">
        <v>0.19243646834161199</v>
      </c>
      <c r="AE611" s="17">
        <v>0.25242619232423202</v>
      </c>
      <c r="AF611" s="17"/>
      <c r="AG611" s="17">
        <v>0.135698052053917</v>
      </c>
      <c r="AH611" s="17">
        <v>0.256928713493494</v>
      </c>
      <c r="AI611" s="17">
        <v>0.27878629301306401</v>
      </c>
      <c r="AJ611" s="17">
        <v>0.25790429278446397</v>
      </c>
      <c r="AK611" s="17">
        <v>0.26821943391516601</v>
      </c>
    </row>
    <row r="612" spans="2:37" x14ac:dyDescent="0.2">
      <c r="B612" t="s">
        <v>244</v>
      </c>
      <c r="C612" s="17">
        <v>8.5025604125385804E-2</v>
      </c>
      <c r="D612" s="17">
        <v>9.7133725638810897E-2</v>
      </c>
      <c r="E612" s="17">
        <v>7.3509597762962398E-2</v>
      </c>
      <c r="F612" s="17"/>
      <c r="G612" s="17">
        <v>0.17113630780766101</v>
      </c>
      <c r="H612" s="17">
        <v>0.109672606802491</v>
      </c>
      <c r="I612" s="17">
        <v>9.8489021420576001E-2</v>
      </c>
      <c r="J612" s="17">
        <v>3.0456528611360102E-2</v>
      </c>
      <c r="K612" s="17">
        <v>8.1321415300603994E-2</v>
      </c>
      <c r="L612" s="17">
        <v>4.6523706580785203E-2</v>
      </c>
      <c r="M612" s="17"/>
      <c r="N612" s="17">
        <v>6.4828083859621702E-2</v>
      </c>
      <c r="O612" s="17">
        <v>0.13819802796122299</v>
      </c>
      <c r="P612" s="17">
        <v>6.6330177787934805E-2</v>
      </c>
      <c r="Q612" s="17">
        <v>7.1012540388443096E-2</v>
      </c>
      <c r="R612" s="17">
        <v>0.11045360034095</v>
      </c>
      <c r="S612" s="17">
        <v>9.8326579801851305E-2</v>
      </c>
      <c r="T612" s="17">
        <v>3.7579371330242299E-2</v>
      </c>
      <c r="U612" s="17">
        <v>7.4725695265595499E-2</v>
      </c>
      <c r="V612" s="17">
        <v>0.10754723402557601</v>
      </c>
      <c r="W612" s="17">
        <v>9.0198591569336004E-2</v>
      </c>
      <c r="X612" s="17">
        <v>2.90259921827472E-2</v>
      </c>
      <c r="Y612" s="17">
        <v>8.6882148212162905E-2</v>
      </c>
      <c r="Z612" s="17"/>
      <c r="AA612" s="17">
        <v>0.103663788656981</v>
      </c>
      <c r="AB612" s="17">
        <v>9.8477417909972595E-2</v>
      </c>
      <c r="AC612" s="17">
        <v>8.6868938047740596E-2</v>
      </c>
      <c r="AD612" s="17">
        <v>8.2748836001906995E-2</v>
      </c>
      <c r="AE612" s="17">
        <v>8.9751831862532605E-2</v>
      </c>
      <c r="AF612" s="17"/>
      <c r="AG612" s="17">
        <v>5.9946955619807299E-2</v>
      </c>
      <c r="AH612" s="17">
        <v>7.8849713271740701E-2</v>
      </c>
      <c r="AI612" s="17">
        <v>8.2381462790517002E-2</v>
      </c>
      <c r="AJ612" s="17">
        <v>8.9070748952531004E-2</v>
      </c>
      <c r="AK612" s="17">
        <v>0.19643968315249699</v>
      </c>
    </row>
    <row r="613" spans="2:37" x14ac:dyDescent="0.2">
      <c r="B613" t="s">
        <v>245</v>
      </c>
      <c r="C613" s="17">
        <v>3.8649050102544401E-2</v>
      </c>
      <c r="D613" s="17">
        <v>4.7261481439992703E-2</v>
      </c>
      <c r="E613" s="17">
        <v>3.04577865801209E-2</v>
      </c>
      <c r="F613" s="17"/>
      <c r="G613" s="17">
        <v>6.2644670243063194E-2</v>
      </c>
      <c r="H613" s="17">
        <v>5.3843834369905801E-2</v>
      </c>
      <c r="I613" s="17">
        <v>3.1093500150191699E-2</v>
      </c>
      <c r="J613" s="17">
        <v>6.2041138584635801E-2</v>
      </c>
      <c r="K613" s="17">
        <v>2.08455161082217E-2</v>
      </c>
      <c r="L613" s="17">
        <v>0</v>
      </c>
      <c r="M613" s="17"/>
      <c r="N613" s="17">
        <v>6.5490529857566093E-2</v>
      </c>
      <c r="O613" s="17">
        <v>3.1652615808101497E-2</v>
      </c>
      <c r="P613" s="17">
        <v>7.3033245788736101E-2</v>
      </c>
      <c r="Q613" s="17">
        <v>3.0519851796312902E-2</v>
      </c>
      <c r="R613" s="17">
        <v>4.4050706190749703E-2</v>
      </c>
      <c r="S613" s="17">
        <v>4.8556931491597101E-2</v>
      </c>
      <c r="T613" s="17">
        <v>5.4056073010824601E-2</v>
      </c>
      <c r="U613" s="17">
        <v>0</v>
      </c>
      <c r="V613" s="17">
        <v>1.1322110611646501E-2</v>
      </c>
      <c r="W613" s="17">
        <v>3.29316335228148E-2</v>
      </c>
      <c r="X613" s="17">
        <v>0</v>
      </c>
      <c r="Y613" s="17">
        <v>3.1751325536068603E-2</v>
      </c>
      <c r="Z613" s="17"/>
      <c r="AA613" s="17">
        <v>5.2187450991964403E-2</v>
      </c>
      <c r="AB613" s="17">
        <v>3.4039481234796901E-2</v>
      </c>
      <c r="AC613" s="17">
        <v>1.2342247841091499E-2</v>
      </c>
      <c r="AD613" s="17">
        <v>3.9230845192737999E-2</v>
      </c>
      <c r="AE613" s="17">
        <v>5.0824046554679599E-2</v>
      </c>
      <c r="AF613" s="17"/>
      <c r="AG613" s="17">
        <v>5.3333685291187601E-2</v>
      </c>
      <c r="AH613" s="17">
        <v>3.44484437298445E-2</v>
      </c>
      <c r="AI613" s="17">
        <v>0</v>
      </c>
      <c r="AJ613" s="17">
        <v>5.0230743438167302E-2</v>
      </c>
      <c r="AK613" s="17">
        <v>8.5564422502536597E-2</v>
      </c>
    </row>
    <row r="614" spans="2:37" x14ac:dyDescent="0.2">
      <c r="B614" t="s">
        <v>246</v>
      </c>
      <c r="C614" s="17">
        <v>0.30573386894254401</v>
      </c>
      <c r="D614" s="17">
        <v>0.31232813224457001</v>
      </c>
      <c r="E614" s="17">
        <v>0.29946208037010302</v>
      </c>
      <c r="F614" s="17"/>
      <c r="G614" s="17">
        <v>0.220917753603116</v>
      </c>
      <c r="H614" s="17">
        <v>0.18620192618189599</v>
      </c>
      <c r="I614" s="17">
        <v>0.344196202020431</v>
      </c>
      <c r="J614" s="17">
        <v>0.32066461428892701</v>
      </c>
      <c r="K614" s="17">
        <v>0.358641469952236</v>
      </c>
      <c r="L614" s="17">
        <v>0.39691837783766998</v>
      </c>
      <c r="M614" s="17"/>
      <c r="N614" s="17">
        <v>0.247776561445302</v>
      </c>
      <c r="O614" s="17">
        <v>0.399092281184313</v>
      </c>
      <c r="P614" s="17">
        <v>0.28235572817201499</v>
      </c>
      <c r="Q614" s="17">
        <v>0.36896424556541502</v>
      </c>
      <c r="R614" s="17">
        <v>0.30971106038624502</v>
      </c>
      <c r="S614" s="17">
        <v>0.26200251248420803</v>
      </c>
      <c r="T614" s="17">
        <v>0.293726440029771</v>
      </c>
      <c r="U614" s="17">
        <v>0.24493315591897399</v>
      </c>
      <c r="V614" s="17">
        <v>0.32027582269119398</v>
      </c>
      <c r="W614" s="17">
        <v>0.33418893399292499</v>
      </c>
      <c r="X614" s="17">
        <v>0.26541417625180003</v>
      </c>
      <c r="Y614" s="17">
        <v>0.32280758933092502</v>
      </c>
      <c r="Z614" s="17"/>
      <c r="AA614" s="17">
        <v>0.28736715099340798</v>
      </c>
      <c r="AB614" s="17">
        <v>0.22430111395062899</v>
      </c>
      <c r="AC614" s="17">
        <v>0.38513651891640899</v>
      </c>
      <c r="AD614" s="17">
        <v>0.39180216580857102</v>
      </c>
      <c r="AE614" s="17">
        <v>0.23142908954306801</v>
      </c>
      <c r="AF614" s="17"/>
      <c r="AG614" s="17">
        <v>0.38935528901848698</v>
      </c>
      <c r="AH614" s="17">
        <v>0.25709508369170297</v>
      </c>
      <c r="AI614" s="17">
        <v>0.36280860853355601</v>
      </c>
      <c r="AJ614" s="17">
        <v>0.31387725691531199</v>
      </c>
      <c r="AK614" s="17">
        <v>0.14416190500037099</v>
      </c>
    </row>
    <row r="615" spans="2:37" x14ac:dyDescent="0.2">
      <c r="B615" t="s">
        <v>153</v>
      </c>
      <c r="C615" s="17">
        <v>0.216711131280658</v>
      </c>
      <c r="D615" s="17">
        <v>0.18999469457509899</v>
      </c>
      <c r="E615" s="17">
        <v>0.24212107242977601</v>
      </c>
      <c r="F615" s="17"/>
      <c r="G615" s="17">
        <v>0.127308985727523</v>
      </c>
      <c r="H615" s="17">
        <v>9.1833619888327903E-2</v>
      </c>
      <c r="I615" s="17">
        <v>0.19645561074564399</v>
      </c>
      <c r="J615" s="17">
        <v>0.28653989672719199</v>
      </c>
      <c r="K615" s="17">
        <v>0.25075441774558399</v>
      </c>
      <c r="L615" s="17">
        <v>0.34811961678640402</v>
      </c>
      <c r="M615" s="17"/>
      <c r="N615" s="17">
        <v>0.167734213278874</v>
      </c>
      <c r="O615" s="17">
        <v>0.21555851884536101</v>
      </c>
      <c r="P615" s="17">
        <v>0.20809218095194701</v>
      </c>
      <c r="Q615" s="17">
        <v>0.28394820243275998</v>
      </c>
      <c r="R615" s="17">
        <v>0.199094556663613</v>
      </c>
      <c r="S615" s="17">
        <v>0.20579253677991699</v>
      </c>
      <c r="T615" s="17">
        <v>0.23324790209096199</v>
      </c>
      <c r="U615" s="17">
        <v>0.214591608234145</v>
      </c>
      <c r="V615" s="17">
        <v>0.24525576066854701</v>
      </c>
      <c r="W615" s="17">
        <v>0.21658919877560301</v>
      </c>
      <c r="X615" s="17">
        <v>0.25359633120287101</v>
      </c>
      <c r="Y615" s="17">
        <v>0.18157087356712301</v>
      </c>
      <c r="Z615" s="17"/>
      <c r="AA615" s="17">
        <v>0.185094648899225</v>
      </c>
      <c r="AB615" s="17">
        <v>0.18480958216159499</v>
      </c>
      <c r="AC615" s="17">
        <v>0.25558262524234299</v>
      </c>
      <c r="AD615" s="17">
        <v>0.16166992013888801</v>
      </c>
      <c r="AE615" s="17">
        <v>0.267243853983542</v>
      </c>
      <c r="AF615" s="17"/>
      <c r="AG615" s="17">
        <v>0.20285778435489699</v>
      </c>
      <c r="AH615" s="17">
        <v>0.192076838967013</v>
      </c>
      <c r="AI615" s="17">
        <v>0.16468485955107001</v>
      </c>
      <c r="AJ615" s="17">
        <v>0.15056082932454801</v>
      </c>
      <c r="AK615" s="17">
        <v>0.26252443111465301</v>
      </c>
    </row>
    <row r="616" spans="2:37" x14ac:dyDescent="0.2">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17"/>
      <c r="AF616" s="17"/>
      <c r="AG616" s="17"/>
      <c r="AH616" s="17"/>
      <c r="AI616" s="17"/>
      <c r="AJ616" s="17"/>
      <c r="AK616" s="17"/>
    </row>
    <row r="617" spans="2:37" x14ac:dyDescent="0.2">
      <c r="B617" s="6" t="s">
        <v>257</v>
      </c>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c r="AD617" s="17"/>
      <c r="AE617" s="17"/>
      <c r="AF617" s="17"/>
      <c r="AG617" s="17"/>
      <c r="AH617" s="17"/>
      <c r="AI617" s="17"/>
      <c r="AJ617" s="17"/>
      <c r="AK617" s="17"/>
    </row>
    <row r="618" spans="2:37" x14ac:dyDescent="0.2">
      <c r="B618" s="21" t="s">
        <v>96</v>
      </c>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c r="AD618" s="17"/>
      <c r="AE618" s="17"/>
      <c r="AF618" s="17"/>
      <c r="AG618" s="17"/>
      <c r="AH618" s="17"/>
      <c r="AI618" s="17"/>
      <c r="AJ618" s="17"/>
      <c r="AK618" s="17"/>
    </row>
    <row r="619" spans="2:37" x14ac:dyDescent="0.2">
      <c r="B619" t="s">
        <v>242</v>
      </c>
      <c r="C619" s="17">
        <v>0.33082611981357202</v>
      </c>
      <c r="D619" s="17">
        <v>0.369683033930362</v>
      </c>
      <c r="E619" s="17">
        <v>0.28735675940795502</v>
      </c>
      <c r="F619" s="17"/>
      <c r="G619" s="17">
        <v>0.38183507722127902</v>
      </c>
      <c r="H619" s="17">
        <v>0.397677338501778</v>
      </c>
      <c r="I619" s="17">
        <v>0.31053811102818901</v>
      </c>
      <c r="J619" s="17">
        <v>0.32992359504553098</v>
      </c>
      <c r="K619" s="17">
        <v>0.2090263306763</v>
      </c>
      <c r="L619" s="17">
        <v>0.16637981163849699</v>
      </c>
      <c r="M619" s="17"/>
      <c r="N619" s="17">
        <v>0.36356781993002202</v>
      </c>
      <c r="O619" s="17">
        <v>0.24359670099134201</v>
      </c>
      <c r="P619" s="17">
        <v>0.28977766385835402</v>
      </c>
      <c r="Q619" s="17">
        <v>0.39288445572286801</v>
      </c>
      <c r="R619" s="17">
        <v>0.26897358715882402</v>
      </c>
      <c r="S619" s="17">
        <v>0.34332995951720302</v>
      </c>
      <c r="T619" s="17">
        <v>0.31715417201104901</v>
      </c>
      <c r="U619" s="17">
        <v>0.36729226589542802</v>
      </c>
      <c r="V619" s="17">
        <v>0.35139771363082101</v>
      </c>
      <c r="W619" s="17">
        <v>0.26045510011437101</v>
      </c>
      <c r="X619" s="17">
        <v>0.27243656569380997</v>
      </c>
      <c r="Y619" s="17">
        <v>0.58909646330812404</v>
      </c>
      <c r="Z619" s="17"/>
      <c r="AA619" s="17">
        <v>0.40979240456354099</v>
      </c>
      <c r="AB619" s="17">
        <v>0.36471702908854198</v>
      </c>
      <c r="AC619" s="17">
        <v>0.24797191901378801</v>
      </c>
      <c r="AD619" s="17">
        <v>0.32372784893909601</v>
      </c>
      <c r="AE619" s="17">
        <v>0.26617298065812001</v>
      </c>
      <c r="AF619" s="17"/>
      <c r="AG619" s="17">
        <v>0.28787070348018801</v>
      </c>
      <c r="AH619" s="17">
        <v>0.34922373818892199</v>
      </c>
      <c r="AI619" s="17">
        <v>0.26095813189980599</v>
      </c>
      <c r="AJ619" s="17">
        <v>0.355796200491868</v>
      </c>
      <c r="AK619" s="17">
        <v>0.27302215097965499</v>
      </c>
    </row>
    <row r="620" spans="2:37" x14ac:dyDescent="0.2">
      <c r="B620" t="s">
        <v>243</v>
      </c>
      <c r="C620" s="17">
        <v>0.209301248191436</v>
      </c>
      <c r="D620" s="17">
        <v>0.18888089068973299</v>
      </c>
      <c r="E620" s="17">
        <v>0.23214557075357101</v>
      </c>
      <c r="F620" s="17"/>
      <c r="G620" s="17">
        <v>0.25498961186455299</v>
      </c>
      <c r="H620" s="17">
        <v>0.217015481683133</v>
      </c>
      <c r="I620" s="17">
        <v>0.23221767989926201</v>
      </c>
      <c r="J620" s="17">
        <v>0.221010074577737</v>
      </c>
      <c r="K620" s="17">
        <v>0.121768583915634</v>
      </c>
      <c r="L620" s="17">
        <v>0.10454597090578401</v>
      </c>
      <c r="M620" s="17"/>
      <c r="N620" s="17">
        <v>0.167152955608111</v>
      </c>
      <c r="O620" s="17">
        <v>0.24396135711234199</v>
      </c>
      <c r="P620" s="17">
        <v>0.26253629197351303</v>
      </c>
      <c r="Q620" s="17">
        <v>0.27094131116154502</v>
      </c>
      <c r="R620" s="17">
        <v>0.18200111929923901</v>
      </c>
      <c r="S620" s="17">
        <v>0.135826262861965</v>
      </c>
      <c r="T620" s="17">
        <v>0.14790634236880301</v>
      </c>
      <c r="U620" s="17">
        <v>0.16502997457507701</v>
      </c>
      <c r="V620" s="17">
        <v>0.25203001578258699</v>
      </c>
      <c r="W620" s="17">
        <v>0.27466570929655398</v>
      </c>
      <c r="X620" s="17">
        <v>0.29458584278768901</v>
      </c>
      <c r="Y620" s="17">
        <v>0</v>
      </c>
      <c r="Z620" s="17"/>
      <c r="AA620" s="17">
        <v>0.22398195874857399</v>
      </c>
      <c r="AB620" s="17">
        <v>0.16142710860270601</v>
      </c>
      <c r="AC620" s="17">
        <v>0.243905654234645</v>
      </c>
      <c r="AD620" s="17">
        <v>0.17766043727295799</v>
      </c>
      <c r="AE620" s="17">
        <v>0.30753663420491301</v>
      </c>
      <c r="AF620" s="17"/>
      <c r="AG620" s="17">
        <v>0.20145785797231699</v>
      </c>
      <c r="AH620" s="17">
        <v>0.19750046899058299</v>
      </c>
      <c r="AI620" s="17">
        <v>0.27824654991763398</v>
      </c>
      <c r="AJ620" s="17">
        <v>0.100282689591385</v>
      </c>
      <c r="AK620" s="17">
        <v>0.345755739093832</v>
      </c>
    </row>
    <row r="621" spans="2:37" x14ac:dyDescent="0.2">
      <c r="B621" t="s">
        <v>244</v>
      </c>
      <c r="C621" s="17">
        <v>0.12236714010314501</v>
      </c>
      <c r="D621" s="17">
        <v>0.13133169017687199</v>
      </c>
      <c r="E621" s="17">
        <v>0.11233846780925801</v>
      </c>
      <c r="F621" s="17"/>
      <c r="G621" s="17">
        <v>0.13729411341080899</v>
      </c>
      <c r="H621" s="17">
        <v>0.14850937541221099</v>
      </c>
      <c r="I621" s="17">
        <v>0.116381171742847</v>
      </c>
      <c r="J621" s="17">
        <v>3.5276432065715901E-2</v>
      </c>
      <c r="K621" s="17">
        <v>0.181625430144668</v>
      </c>
      <c r="L621" s="17">
        <v>0.123962570606258</v>
      </c>
      <c r="M621" s="17"/>
      <c r="N621" s="17">
        <v>0.171754501213084</v>
      </c>
      <c r="O621" s="17">
        <v>0.100925692100471</v>
      </c>
      <c r="P621" s="17">
        <v>9.6788952076944004E-2</v>
      </c>
      <c r="Q621" s="17">
        <v>4.0643071985789501E-2</v>
      </c>
      <c r="R621" s="17">
        <v>0.16554023380039601</v>
      </c>
      <c r="S621" s="17">
        <v>0.15705108529544801</v>
      </c>
      <c r="T621" s="17">
        <v>0.152281691252489</v>
      </c>
      <c r="U621" s="17">
        <v>0.15027686779810601</v>
      </c>
      <c r="V621" s="17">
        <v>0.14058889276112799</v>
      </c>
      <c r="W621" s="17">
        <v>7.3496343585980797E-2</v>
      </c>
      <c r="X621" s="17">
        <v>4.0979647269957703E-2</v>
      </c>
      <c r="Y621" s="17">
        <v>0</v>
      </c>
      <c r="Z621" s="17"/>
      <c r="AA621" s="17">
        <v>0.123948587973483</v>
      </c>
      <c r="AB621" s="17">
        <v>0.15081389641384599</v>
      </c>
      <c r="AC621" s="17">
        <v>8.3676459962100297E-2</v>
      </c>
      <c r="AD621" s="17">
        <v>0.141625294364884</v>
      </c>
      <c r="AE621" s="17">
        <v>0.150393332088292</v>
      </c>
      <c r="AF621" s="17"/>
      <c r="AG621" s="17">
        <v>0.113749490135533</v>
      </c>
      <c r="AH621" s="17">
        <v>0.14765113706778099</v>
      </c>
      <c r="AI621" s="17">
        <v>4.2459870433765902E-2</v>
      </c>
      <c r="AJ621" s="17">
        <v>0.18225229598206</v>
      </c>
      <c r="AK621" s="17">
        <v>0.117236059717522</v>
      </c>
    </row>
    <row r="622" spans="2:37" x14ac:dyDescent="0.2">
      <c r="B622" t="s">
        <v>245</v>
      </c>
      <c r="C622" s="17">
        <v>7.7500536035350703E-2</v>
      </c>
      <c r="D622" s="17">
        <v>0.10175260068095</v>
      </c>
      <c r="E622" s="17">
        <v>5.0369669814442998E-2</v>
      </c>
      <c r="F622" s="17"/>
      <c r="G622" s="17">
        <v>6.2748424846023595E-2</v>
      </c>
      <c r="H622" s="17">
        <v>0.11643527625424301</v>
      </c>
      <c r="I622" s="17">
        <v>8.5731999617909296E-2</v>
      </c>
      <c r="J622" s="17">
        <v>4.2438808814371599E-2</v>
      </c>
      <c r="K622" s="17">
        <v>3.5884496654603498E-2</v>
      </c>
      <c r="L622" s="17">
        <v>6.5074148657340805E-2</v>
      </c>
      <c r="M622" s="17"/>
      <c r="N622" s="17">
        <v>0.13523812532105101</v>
      </c>
      <c r="O622" s="17">
        <v>0.123605031162593</v>
      </c>
      <c r="P622" s="17">
        <v>9.2431233935753906E-2</v>
      </c>
      <c r="Q622" s="17">
        <v>5.3893811118742897E-2</v>
      </c>
      <c r="R622" s="17">
        <v>3.8502056106775602E-2</v>
      </c>
      <c r="S622" s="17">
        <v>4.0413828911678301E-2</v>
      </c>
      <c r="T622" s="17">
        <v>6.4817235509082999E-2</v>
      </c>
      <c r="U622" s="17">
        <v>8.9930109083559098E-2</v>
      </c>
      <c r="V622" s="17">
        <v>1.21941566806843E-2</v>
      </c>
      <c r="W622" s="17">
        <v>2.92441542095229E-2</v>
      </c>
      <c r="X622" s="17">
        <v>6.5941031693049906E-2</v>
      </c>
      <c r="Y622" s="17">
        <v>0.23176496109188199</v>
      </c>
      <c r="Z622" s="17"/>
      <c r="AA622" s="17">
        <v>5.3085780273207601E-2</v>
      </c>
      <c r="AB622" s="17">
        <v>9.5615596826122695E-2</v>
      </c>
      <c r="AC622" s="17">
        <v>0.11170321087090999</v>
      </c>
      <c r="AD622" s="17">
        <v>8.2281232714078098E-2</v>
      </c>
      <c r="AE622" s="17">
        <v>4.5353461620844998E-2</v>
      </c>
      <c r="AF622" s="17"/>
      <c r="AG622" s="17">
        <v>6.2804705049427506E-2</v>
      </c>
      <c r="AH622" s="17">
        <v>6.9097875857937405E-2</v>
      </c>
      <c r="AI622" s="17">
        <v>0.15982835604714399</v>
      </c>
      <c r="AJ622" s="17">
        <v>8.1526422060571396E-2</v>
      </c>
      <c r="AK622" s="17">
        <v>6.6395127163544496E-2</v>
      </c>
    </row>
    <row r="623" spans="2:37" x14ac:dyDescent="0.2">
      <c r="B623" t="s">
        <v>246</v>
      </c>
      <c r="C623" s="17">
        <v>0.128252829641995</v>
      </c>
      <c r="D623" s="17">
        <v>0.113750040336192</v>
      </c>
      <c r="E623" s="17">
        <v>0.14447714877670401</v>
      </c>
      <c r="F623" s="17"/>
      <c r="G623" s="17">
        <v>0.10069965709753501</v>
      </c>
      <c r="H623" s="17">
        <v>5.1528826749555397E-2</v>
      </c>
      <c r="I623" s="17">
        <v>0.13159707448612701</v>
      </c>
      <c r="J623" s="17">
        <v>0.21550333043508799</v>
      </c>
      <c r="K623" s="17">
        <v>0.19469415581080199</v>
      </c>
      <c r="L623" s="17">
        <v>0.20257724870400801</v>
      </c>
      <c r="M623" s="17"/>
      <c r="N623" s="17">
        <v>9.4266926951673394E-2</v>
      </c>
      <c r="O623" s="17">
        <v>0.12485103684802</v>
      </c>
      <c r="P623" s="17">
        <v>0.18459341679712701</v>
      </c>
      <c r="Q623" s="17">
        <v>6.2524309908715603E-2</v>
      </c>
      <c r="R623" s="17">
        <v>0.23698789798584</v>
      </c>
      <c r="S623" s="17">
        <v>0.123386274890131</v>
      </c>
      <c r="T623" s="17">
        <v>0.240105680789406</v>
      </c>
      <c r="U623" s="17">
        <v>0</v>
      </c>
      <c r="V623" s="17">
        <v>0.11961357241779801</v>
      </c>
      <c r="W623" s="17">
        <v>0.16109629008534901</v>
      </c>
      <c r="X623" s="17">
        <v>0.13344224487629999</v>
      </c>
      <c r="Y623" s="17">
        <v>8.9024055098649496E-2</v>
      </c>
      <c r="Z623" s="17"/>
      <c r="AA623" s="17">
        <v>0.122705227082959</v>
      </c>
      <c r="AB623" s="17">
        <v>8.3054413532155605E-2</v>
      </c>
      <c r="AC623" s="17">
        <v>0.21879589555658499</v>
      </c>
      <c r="AD623" s="17">
        <v>0.153879760015488</v>
      </c>
      <c r="AE623" s="17">
        <v>8.6096667069402E-2</v>
      </c>
      <c r="AF623" s="17"/>
      <c r="AG623" s="17">
        <v>0.21880101015775499</v>
      </c>
      <c r="AH623" s="17">
        <v>0.11289350775467701</v>
      </c>
      <c r="AI623" s="17">
        <v>0.17470803527963</v>
      </c>
      <c r="AJ623" s="17">
        <v>8.15655179169988E-2</v>
      </c>
      <c r="AK623" s="17">
        <v>9.5294133773676307E-2</v>
      </c>
    </row>
    <row r="624" spans="2:37" x14ac:dyDescent="0.2">
      <c r="B624" t="s">
        <v>153</v>
      </c>
      <c r="C624" s="17">
        <v>0.131752126214499</v>
      </c>
      <c r="D624" s="17">
        <v>9.4601744185891304E-2</v>
      </c>
      <c r="E624" s="17">
        <v>0.17331238343807001</v>
      </c>
      <c r="F624" s="17"/>
      <c r="G624" s="17">
        <v>6.2433115559799801E-2</v>
      </c>
      <c r="H624" s="17">
        <v>6.8833701399079697E-2</v>
      </c>
      <c r="I624" s="17">
        <v>0.123533963225664</v>
      </c>
      <c r="J624" s="17">
        <v>0.15584775906155701</v>
      </c>
      <c r="K624" s="17">
        <v>0.25700100279799198</v>
      </c>
      <c r="L624" s="17">
        <v>0.33746024948811199</v>
      </c>
      <c r="M624" s="17"/>
      <c r="N624" s="17">
        <v>6.8019670976059696E-2</v>
      </c>
      <c r="O624" s="17">
        <v>0.16306018178523199</v>
      </c>
      <c r="P624" s="17">
        <v>7.3872441358308102E-2</v>
      </c>
      <c r="Q624" s="17">
        <v>0.179113040102339</v>
      </c>
      <c r="R624" s="17">
        <v>0.107995105648927</v>
      </c>
      <c r="S624" s="17">
        <v>0.19999258852357399</v>
      </c>
      <c r="T624" s="17">
        <v>7.7734878069170399E-2</v>
      </c>
      <c r="U624" s="17">
        <v>0.22747078264782999</v>
      </c>
      <c r="V624" s="17">
        <v>0.12417564872698</v>
      </c>
      <c r="W624" s="17">
        <v>0.20104240270822199</v>
      </c>
      <c r="X624" s="17">
        <v>0.192614667679193</v>
      </c>
      <c r="Y624" s="17">
        <v>9.01145205013439E-2</v>
      </c>
      <c r="Z624" s="17"/>
      <c r="AA624" s="17">
        <v>6.6486041358235395E-2</v>
      </c>
      <c r="AB624" s="17">
        <v>0.14437195553662799</v>
      </c>
      <c r="AC624" s="17">
        <v>9.3946860361971904E-2</v>
      </c>
      <c r="AD624" s="17">
        <v>0.120825426693497</v>
      </c>
      <c r="AE624" s="17">
        <v>0.14444692435842801</v>
      </c>
      <c r="AF624" s="17"/>
      <c r="AG624" s="17">
        <v>0.115316233204779</v>
      </c>
      <c r="AH624" s="17">
        <v>0.123633272140102</v>
      </c>
      <c r="AI624" s="17">
        <v>8.3799056422020596E-2</v>
      </c>
      <c r="AJ624" s="17">
        <v>0.19857687395711601</v>
      </c>
      <c r="AK624" s="17">
        <v>0.10229678927176999</v>
      </c>
    </row>
    <row r="625" spans="2:37" x14ac:dyDescent="0.2">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17"/>
      <c r="AH625" s="17"/>
      <c r="AI625" s="17"/>
      <c r="AJ625" s="17"/>
      <c r="AK625" s="17"/>
    </row>
    <row r="626" spans="2:37" x14ac:dyDescent="0.2">
      <c r="B626" s="6" t="s">
        <v>262</v>
      </c>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c r="AD626" s="17"/>
      <c r="AE626" s="17"/>
      <c r="AF626" s="17"/>
      <c r="AG626" s="17"/>
      <c r="AH626" s="17"/>
      <c r="AI626" s="17"/>
      <c r="AJ626" s="17"/>
      <c r="AK626" s="17"/>
    </row>
    <row r="627" spans="2:37" x14ac:dyDescent="0.2">
      <c r="B627" s="21" t="s">
        <v>60</v>
      </c>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c r="AD627" s="17"/>
      <c r="AE627" s="17"/>
      <c r="AF627" s="17"/>
      <c r="AG627" s="17"/>
      <c r="AH627" s="17"/>
      <c r="AI627" s="17"/>
      <c r="AJ627" s="17"/>
      <c r="AK627" s="17"/>
    </row>
    <row r="628" spans="2:37" x14ac:dyDescent="0.2">
      <c r="B628" t="s">
        <v>258</v>
      </c>
      <c r="C628" s="17">
        <v>0.216951750596833</v>
      </c>
      <c r="D628" s="17">
        <v>0.22701209135972</v>
      </c>
      <c r="E628" s="17">
        <v>0.20713044296357799</v>
      </c>
      <c r="F628" s="17"/>
      <c r="G628" s="17">
        <v>0.24174432849491301</v>
      </c>
      <c r="H628" s="17">
        <v>0.26165354461969398</v>
      </c>
      <c r="I628" s="17">
        <v>0.19364897716589799</v>
      </c>
      <c r="J628" s="17">
        <v>0.205611738212747</v>
      </c>
      <c r="K628" s="17">
        <v>0.23866581225529401</v>
      </c>
      <c r="L628" s="17">
        <v>0.17787393481594899</v>
      </c>
      <c r="M628" s="17"/>
      <c r="N628" s="17">
        <v>0.280353196317977</v>
      </c>
      <c r="O628" s="17">
        <v>0.20211339316756699</v>
      </c>
      <c r="P628" s="17">
        <v>0.17032886680321499</v>
      </c>
      <c r="Q628" s="17">
        <v>0.160920378323301</v>
      </c>
      <c r="R628" s="17">
        <v>0.22399739732228899</v>
      </c>
      <c r="S628" s="17">
        <v>0.231117695852322</v>
      </c>
      <c r="T628" s="17">
        <v>0.23819326483127201</v>
      </c>
      <c r="U628" s="17">
        <v>0.232009035263954</v>
      </c>
      <c r="V628" s="17">
        <v>0.224050166558628</v>
      </c>
      <c r="W628" s="17">
        <v>0.19749666443854999</v>
      </c>
      <c r="X628" s="17">
        <v>0.172364205046868</v>
      </c>
      <c r="Y628" s="17">
        <v>0.24811191262942101</v>
      </c>
      <c r="Z628" s="17"/>
      <c r="AA628" s="17">
        <v>0.214418038747728</v>
      </c>
      <c r="AB628" s="17">
        <v>0.27597456865485198</v>
      </c>
      <c r="AC628" s="17">
        <v>0.14219197846829401</v>
      </c>
      <c r="AD628" s="17">
        <v>0.20256968218208399</v>
      </c>
      <c r="AE628" s="17">
        <v>0.25326572299695999</v>
      </c>
      <c r="AF628" s="17"/>
      <c r="AG628" s="17">
        <v>0.193361329888975</v>
      </c>
      <c r="AH628" s="17">
        <v>0.25604752159022198</v>
      </c>
      <c r="AI628" s="17">
        <v>0.14543075374071401</v>
      </c>
      <c r="AJ628" s="17">
        <v>0.19503342398870999</v>
      </c>
      <c r="AK628" s="17">
        <v>0.222298886803699</v>
      </c>
    </row>
    <row r="629" spans="2:37" x14ac:dyDescent="0.2">
      <c r="B629" t="s">
        <v>259</v>
      </c>
      <c r="C629" s="17">
        <v>0.311455178169322</v>
      </c>
      <c r="D629" s="17">
        <v>0.32875618205843099</v>
      </c>
      <c r="E629" s="17">
        <v>0.29456524515771898</v>
      </c>
      <c r="F629" s="17"/>
      <c r="G629" s="17">
        <v>0.329292808266124</v>
      </c>
      <c r="H629" s="17">
        <v>0.394989604146049</v>
      </c>
      <c r="I629" s="17">
        <v>0.35118435771920298</v>
      </c>
      <c r="J629" s="17">
        <v>0.294696841837152</v>
      </c>
      <c r="K629" s="17">
        <v>0.27739536758752997</v>
      </c>
      <c r="L629" s="17">
        <v>0.23617342565128899</v>
      </c>
      <c r="M629" s="17"/>
      <c r="N629" s="17">
        <v>0.30307821897836001</v>
      </c>
      <c r="O629" s="17">
        <v>0.31852182035853399</v>
      </c>
      <c r="P629" s="17">
        <v>0.31306640968976601</v>
      </c>
      <c r="Q629" s="17">
        <v>0.296235470627774</v>
      </c>
      <c r="R629" s="17">
        <v>0.36783904287089397</v>
      </c>
      <c r="S629" s="17">
        <v>0.33497653050524601</v>
      </c>
      <c r="T629" s="17">
        <v>0.25429914865642</v>
      </c>
      <c r="U629" s="17">
        <v>0.31517321327787501</v>
      </c>
      <c r="V629" s="17">
        <v>0.36822012294184298</v>
      </c>
      <c r="W629" s="17">
        <v>0.30866983963210598</v>
      </c>
      <c r="X629" s="17">
        <v>0.26252699740855201</v>
      </c>
      <c r="Y629" s="17">
        <v>0.187491374238071</v>
      </c>
      <c r="Z629" s="17"/>
      <c r="AA629" s="17">
        <v>0.31255775827593302</v>
      </c>
      <c r="AB629" s="17">
        <v>0.36111812288713002</v>
      </c>
      <c r="AC629" s="17">
        <v>0.40114576266669</v>
      </c>
      <c r="AD629" s="17">
        <v>0.32241538769872402</v>
      </c>
      <c r="AE629" s="17">
        <v>0.34683451206931099</v>
      </c>
      <c r="AF629" s="17"/>
      <c r="AG629" s="17">
        <v>0.29557002439902202</v>
      </c>
      <c r="AH629" s="17">
        <v>0.360021870607237</v>
      </c>
      <c r="AI629" s="17">
        <v>0.391416028980694</v>
      </c>
      <c r="AJ629" s="17">
        <v>0.31640019527418001</v>
      </c>
      <c r="AK629" s="17">
        <v>0.35943322473817602</v>
      </c>
    </row>
    <row r="630" spans="2:37" x14ac:dyDescent="0.2">
      <c r="B630" t="s">
        <v>92</v>
      </c>
      <c r="C630" s="17">
        <v>0.20186330776832401</v>
      </c>
      <c r="D630" s="17">
        <v>0.215332424633359</v>
      </c>
      <c r="E630" s="17">
        <v>0.188714216361027</v>
      </c>
      <c r="F630" s="17"/>
      <c r="G630" s="17">
        <v>0.290086429257845</v>
      </c>
      <c r="H630" s="17">
        <v>0.19480067657627201</v>
      </c>
      <c r="I630" s="17">
        <v>0.25186170066367403</v>
      </c>
      <c r="J630" s="17">
        <v>0.221795644530037</v>
      </c>
      <c r="K630" s="17">
        <v>0.17433215384196199</v>
      </c>
      <c r="L630" s="17">
        <v>0.111058596905159</v>
      </c>
      <c r="M630" s="17"/>
      <c r="N630" s="17">
        <v>0.24254639836605901</v>
      </c>
      <c r="O630" s="17">
        <v>0.165402413121639</v>
      </c>
      <c r="P630" s="17">
        <v>0.202504528269906</v>
      </c>
      <c r="Q630" s="17">
        <v>0.16693286488081099</v>
      </c>
      <c r="R630" s="17">
        <v>0.20970703525057499</v>
      </c>
      <c r="S630" s="17">
        <v>0.223719394406593</v>
      </c>
      <c r="T630" s="17">
        <v>0.19381192219641299</v>
      </c>
      <c r="U630" s="17">
        <v>0.180874028904007</v>
      </c>
      <c r="V630" s="17">
        <v>0.20918804608369701</v>
      </c>
      <c r="W630" s="17">
        <v>0.183386851990889</v>
      </c>
      <c r="X630" s="17">
        <v>0.21359669052042199</v>
      </c>
      <c r="Y630" s="17">
        <v>0.24773549660984301</v>
      </c>
      <c r="Z630" s="17"/>
      <c r="AA630" s="17">
        <v>0.21808654974168701</v>
      </c>
      <c r="AB630" s="17">
        <v>0.21794913087690701</v>
      </c>
      <c r="AC630" s="17">
        <v>0.16551869401597799</v>
      </c>
      <c r="AD630" s="17">
        <v>0.19442786254855901</v>
      </c>
      <c r="AE630" s="17">
        <v>0.189195554360959</v>
      </c>
      <c r="AF630" s="17"/>
      <c r="AG630" s="17">
        <v>0.22582746832089401</v>
      </c>
      <c r="AH630" s="17">
        <v>0.17676956586588</v>
      </c>
      <c r="AI630" s="17">
        <v>0.175336837352218</v>
      </c>
      <c r="AJ630" s="17">
        <v>0.204786806833227</v>
      </c>
      <c r="AK630" s="17">
        <v>0.21656071340837499</v>
      </c>
    </row>
    <row r="631" spans="2:37" x14ac:dyDescent="0.2">
      <c r="B631" t="s">
        <v>260</v>
      </c>
      <c r="C631" s="17">
        <v>3.4471662132902002E-2</v>
      </c>
      <c r="D631" s="17">
        <v>2.7903344218353599E-2</v>
      </c>
      <c r="E631" s="17">
        <v>4.0883917183922099E-2</v>
      </c>
      <c r="F631" s="17"/>
      <c r="G631" s="17">
        <v>4.2920300582820502E-2</v>
      </c>
      <c r="H631" s="17">
        <v>7.3326305502043901E-2</v>
      </c>
      <c r="I631" s="17">
        <v>3.5458452353618899E-2</v>
      </c>
      <c r="J631" s="17">
        <v>1.40823437938482E-2</v>
      </c>
      <c r="K631" s="17">
        <v>1.9059739035198201E-2</v>
      </c>
      <c r="L631" s="17">
        <v>2.34509342164845E-2</v>
      </c>
      <c r="M631" s="17"/>
      <c r="N631" s="17">
        <v>4.35417464032989E-2</v>
      </c>
      <c r="O631" s="17">
        <v>4.4574338342101998E-2</v>
      </c>
      <c r="P631" s="17">
        <v>3.6902564834144003E-2</v>
      </c>
      <c r="Q631" s="17">
        <v>2.59459533322214E-2</v>
      </c>
      <c r="R631" s="17">
        <v>0</v>
      </c>
      <c r="S631" s="17">
        <v>3.4299314165034199E-2</v>
      </c>
      <c r="T631" s="17">
        <v>5.1946747517471997E-2</v>
      </c>
      <c r="U631" s="17">
        <v>5.9067374333546703E-2</v>
      </c>
      <c r="V631" s="17">
        <v>1.6313745780795301E-2</v>
      </c>
      <c r="W631" s="17">
        <v>2.3859406296049102E-2</v>
      </c>
      <c r="X631" s="17">
        <v>3.1388215139465103E-2</v>
      </c>
      <c r="Y631" s="17">
        <v>7.2735706021457E-2</v>
      </c>
      <c r="Z631" s="17"/>
      <c r="AA631" s="17">
        <v>4.1834017817645501E-2</v>
      </c>
      <c r="AB631" s="17">
        <v>2.7746446463188301E-2</v>
      </c>
      <c r="AC631" s="17">
        <v>3.5345053519774301E-2</v>
      </c>
      <c r="AD631" s="17">
        <v>3.0423719735499299E-2</v>
      </c>
      <c r="AE631" s="17">
        <v>4.82791553239365E-2</v>
      </c>
      <c r="AF631" s="17"/>
      <c r="AG631" s="17">
        <v>2.9006540054872201E-2</v>
      </c>
      <c r="AH631" s="17">
        <v>2.9829058659650801E-2</v>
      </c>
      <c r="AI631" s="17">
        <v>3.5424981651575801E-2</v>
      </c>
      <c r="AJ631" s="17">
        <v>3.61641720526997E-2</v>
      </c>
      <c r="AK631" s="17">
        <v>2.1737881702290601E-2</v>
      </c>
    </row>
    <row r="632" spans="2:37" x14ac:dyDescent="0.2">
      <c r="B632" t="s">
        <v>261</v>
      </c>
      <c r="C632" s="17">
        <v>1.3059439799305199E-2</v>
      </c>
      <c r="D632" s="17">
        <v>1.2752602318947299E-2</v>
      </c>
      <c r="E632" s="17">
        <v>1.33589868384201E-2</v>
      </c>
      <c r="F632" s="17"/>
      <c r="G632" s="17">
        <v>1.0023702331956E-2</v>
      </c>
      <c r="H632" s="17">
        <v>8.2870074375883396E-3</v>
      </c>
      <c r="I632" s="17">
        <v>1.49558390565744E-2</v>
      </c>
      <c r="J632" s="17">
        <v>1.8472402930941399E-2</v>
      </c>
      <c r="K632" s="17">
        <v>1.8153536148228001E-2</v>
      </c>
      <c r="L632" s="17">
        <v>9.5962936970458504E-3</v>
      </c>
      <c r="M632" s="17"/>
      <c r="N632" s="17">
        <v>2.8084319761342898E-3</v>
      </c>
      <c r="O632" s="17">
        <v>2.2661725218750099E-2</v>
      </c>
      <c r="P632" s="17">
        <v>2.2328130288235999E-2</v>
      </c>
      <c r="Q632" s="17">
        <v>2.5236701304651998E-2</v>
      </c>
      <c r="R632" s="17">
        <v>2.3322223095472699E-2</v>
      </c>
      <c r="S632" s="17">
        <v>5.3061019015241302E-3</v>
      </c>
      <c r="T632" s="17">
        <v>7.5107356363953697E-3</v>
      </c>
      <c r="U632" s="17">
        <v>9.4549537955645503E-3</v>
      </c>
      <c r="V632" s="17">
        <v>6.1842972073506896E-3</v>
      </c>
      <c r="W632" s="17">
        <v>9.6007056811723505E-3</v>
      </c>
      <c r="X632" s="17">
        <v>2.0705474673618701E-2</v>
      </c>
      <c r="Y632" s="17">
        <v>0</v>
      </c>
      <c r="Z632" s="17"/>
      <c r="AA632" s="17">
        <v>1.1038096126945699E-2</v>
      </c>
      <c r="AB632" s="17">
        <v>0</v>
      </c>
      <c r="AC632" s="17">
        <v>1.8740908196087199E-2</v>
      </c>
      <c r="AD632" s="17">
        <v>2.44350642466729E-2</v>
      </c>
      <c r="AE632" s="17">
        <v>4.7630671014747498E-3</v>
      </c>
      <c r="AF632" s="17"/>
      <c r="AG632" s="17">
        <v>1.0668269868383E-2</v>
      </c>
      <c r="AH632" s="17">
        <v>3.2911262381252302E-3</v>
      </c>
      <c r="AI632" s="17">
        <v>4.6596434525261301E-3</v>
      </c>
      <c r="AJ632" s="17">
        <v>4.25332046020961E-2</v>
      </c>
      <c r="AK632" s="17">
        <v>1.5695028289766402E-2</v>
      </c>
    </row>
    <row r="633" spans="2:37" x14ac:dyDescent="0.2">
      <c r="B633" t="s">
        <v>153</v>
      </c>
      <c r="C633" s="17">
        <v>0.222198661533312</v>
      </c>
      <c r="D633" s="17">
        <v>0.188243355411192</v>
      </c>
      <c r="E633" s="17">
        <v>0.25534719149533402</v>
      </c>
      <c r="F633" s="17"/>
      <c r="G633" s="17">
        <v>8.5932431066341297E-2</v>
      </c>
      <c r="H633" s="17">
        <v>6.6942861718351496E-2</v>
      </c>
      <c r="I633" s="17">
        <v>0.15289067304103099</v>
      </c>
      <c r="J633" s="17">
        <v>0.24534102869527699</v>
      </c>
      <c r="K633" s="17">
        <v>0.27239339113178601</v>
      </c>
      <c r="L633" s="17">
        <v>0.441846814714074</v>
      </c>
      <c r="M633" s="17"/>
      <c r="N633" s="17">
        <v>0.12767200795817099</v>
      </c>
      <c r="O633" s="17">
        <v>0.246726309791408</v>
      </c>
      <c r="P633" s="17">
        <v>0.25486950011473303</v>
      </c>
      <c r="Q633" s="17">
        <v>0.32472863153124099</v>
      </c>
      <c r="R633" s="17">
        <v>0.175134301460769</v>
      </c>
      <c r="S633" s="17">
        <v>0.17058096316928101</v>
      </c>
      <c r="T633" s="17">
        <v>0.25423818116202701</v>
      </c>
      <c r="U633" s="17">
        <v>0.203421394425052</v>
      </c>
      <c r="V633" s="17">
        <v>0.17604362142768501</v>
      </c>
      <c r="W633" s="17">
        <v>0.27698653196123402</v>
      </c>
      <c r="X633" s="17">
        <v>0.29941841721107398</v>
      </c>
      <c r="Y633" s="17">
        <v>0.243925510501209</v>
      </c>
      <c r="Z633" s="17"/>
      <c r="AA633" s="17">
        <v>0.20206553929006199</v>
      </c>
      <c r="AB633" s="17">
        <v>0.11721173111792101</v>
      </c>
      <c r="AC633" s="17">
        <v>0.237057603133176</v>
      </c>
      <c r="AD633" s="17">
        <v>0.22572828358846</v>
      </c>
      <c r="AE633" s="17">
        <v>0.15766198814735999</v>
      </c>
      <c r="AF633" s="17"/>
      <c r="AG633" s="17">
        <v>0.24556636746785401</v>
      </c>
      <c r="AH633" s="17">
        <v>0.174040857038885</v>
      </c>
      <c r="AI633" s="17">
        <v>0.247731754822271</v>
      </c>
      <c r="AJ633" s="17">
        <v>0.20508219724908699</v>
      </c>
      <c r="AK633" s="17">
        <v>0.16427426505769299</v>
      </c>
    </row>
    <row r="634" spans="2:37" x14ac:dyDescent="0.2">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c r="AD634" s="17"/>
      <c r="AE634" s="17"/>
      <c r="AF634" s="17"/>
      <c r="AG634" s="17"/>
      <c r="AH634" s="17"/>
      <c r="AI634" s="17"/>
      <c r="AJ634" s="17"/>
      <c r="AK634" s="17"/>
    </row>
    <row r="635" spans="2:37" x14ac:dyDescent="0.2">
      <c r="B635" s="6" t="s">
        <v>268</v>
      </c>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c r="AD635" s="17"/>
      <c r="AE635" s="17"/>
      <c r="AF635" s="17"/>
      <c r="AG635" s="17"/>
      <c r="AH635" s="17"/>
      <c r="AI635" s="17"/>
      <c r="AJ635" s="17"/>
      <c r="AK635" s="17"/>
    </row>
    <row r="636" spans="2:37" x14ac:dyDescent="0.2">
      <c r="B636" s="21" t="s">
        <v>60</v>
      </c>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c r="AD636" s="17"/>
      <c r="AE636" s="17"/>
      <c r="AF636" s="17"/>
      <c r="AG636" s="17"/>
      <c r="AH636" s="17"/>
      <c r="AI636" s="17"/>
      <c r="AJ636" s="17"/>
      <c r="AK636" s="17"/>
    </row>
    <row r="637" spans="2:37" x14ac:dyDescent="0.2">
      <c r="B637" t="s">
        <v>263</v>
      </c>
      <c r="C637" s="17">
        <v>7.19992846762703E-2</v>
      </c>
      <c r="D637" s="17">
        <v>7.6832799947278999E-2</v>
      </c>
      <c r="E637" s="17">
        <v>6.7280613455735397E-2</v>
      </c>
      <c r="F637" s="17"/>
      <c r="G637" s="17">
        <v>0.15282195978579299</v>
      </c>
      <c r="H637" s="17">
        <v>0.14110511422917801</v>
      </c>
      <c r="I637" s="17">
        <v>7.9500661955421006E-2</v>
      </c>
      <c r="J637" s="17">
        <v>3.63397689925452E-2</v>
      </c>
      <c r="K637" s="17">
        <v>3.6493710491912301E-2</v>
      </c>
      <c r="L637" s="17">
        <v>9.1971643803342301E-3</v>
      </c>
      <c r="M637" s="17"/>
      <c r="N637" s="17">
        <v>0.127588533600826</v>
      </c>
      <c r="O637" s="17">
        <v>6.8695105823149902E-2</v>
      </c>
      <c r="P637" s="17">
        <v>3.5647940993802897E-2</v>
      </c>
      <c r="Q637" s="17">
        <v>3.1902516313207202E-2</v>
      </c>
      <c r="R637" s="17">
        <v>4.6641173234723998E-2</v>
      </c>
      <c r="S637" s="17">
        <v>0.100176737449269</v>
      </c>
      <c r="T637" s="17">
        <v>4.07636576912387E-2</v>
      </c>
      <c r="U637" s="17">
        <v>0.12842721563972101</v>
      </c>
      <c r="V637" s="17">
        <v>9.6227585479880196E-2</v>
      </c>
      <c r="W637" s="17">
        <v>5.5837815616033099E-2</v>
      </c>
      <c r="X637" s="17">
        <v>4.5640188744980999E-2</v>
      </c>
      <c r="Y637" s="17">
        <v>2.9348517822170201E-2</v>
      </c>
      <c r="Z637" s="17"/>
      <c r="AA637" s="17">
        <v>5.7467414586311001E-2</v>
      </c>
      <c r="AB637" s="17">
        <v>0.14711823903615001</v>
      </c>
      <c r="AC637" s="17">
        <v>3.6735690341370697E-2</v>
      </c>
      <c r="AD637" s="17">
        <v>5.8177428839949301E-2</v>
      </c>
      <c r="AE637" s="17">
        <v>7.4370555683825307E-2</v>
      </c>
      <c r="AF637" s="17"/>
      <c r="AG637" s="17">
        <v>4.6825121581490797E-2</v>
      </c>
      <c r="AH637" s="17">
        <v>0.111414386777797</v>
      </c>
      <c r="AI637" s="17">
        <v>3.8798332429773402E-2</v>
      </c>
      <c r="AJ637" s="17">
        <v>6.2626534507010903E-2</v>
      </c>
      <c r="AK637" s="17">
        <v>7.0416734351211693E-2</v>
      </c>
    </row>
    <row r="638" spans="2:37" x14ac:dyDescent="0.2">
      <c r="B638" t="s">
        <v>264</v>
      </c>
      <c r="C638" s="17">
        <v>0.231381808828381</v>
      </c>
      <c r="D638" s="17">
        <v>0.23643896696404801</v>
      </c>
      <c r="E638" s="17">
        <v>0.22644480848505</v>
      </c>
      <c r="F638" s="17"/>
      <c r="G638" s="17">
        <v>0.33983321043372999</v>
      </c>
      <c r="H638" s="17">
        <v>0.38940015231728797</v>
      </c>
      <c r="I638" s="17">
        <v>0.29696618332372199</v>
      </c>
      <c r="J638" s="17">
        <v>0.18824238143639899</v>
      </c>
      <c r="K638" s="17">
        <v>0.118297767372374</v>
      </c>
      <c r="L638" s="17">
        <v>8.9235779918749106E-2</v>
      </c>
      <c r="M638" s="17"/>
      <c r="N638" s="17">
        <v>0.324747144458568</v>
      </c>
      <c r="O638" s="17">
        <v>0.182293093456521</v>
      </c>
      <c r="P638" s="17">
        <v>0.232259916749675</v>
      </c>
      <c r="Q638" s="17">
        <v>0.20918296264981301</v>
      </c>
      <c r="R638" s="17">
        <v>0.26271923208171699</v>
      </c>
      <c r="S638" s="17">
        <v>0.22653924380169099</v>
      </c>
      <c r="T638" s="17">
        <v>0.20894078805140801</v>
      </c>
      <c r="U638" s="17">
        <v>0.24175617095664201</v>
      </c>
      <c r="V638" s="17">
        <v>0.24632246452443499</v>
      </c>
      <c r="W638" s="17">
        <v>0.197991274704194</v>
      </c>
      <c r="X638" s="17">
        <v>0.18392797397368599</v>
      </c>
      <c r="Y638" s="17">
        <v>0.18397681394506701</v>
      </c>
      <c r="Z638" s="17"/>
      <c r="AA638" s="17">
        <v>0.237235227909077</v>
      </c>
      <c r="AB638" s="17">
        <v>0.33465245397688698</v>
      </c>
      <c r="AC638" s="17">
        <v>0.197593871514289</v>
      </c>
      <c r="AD638" s="17">
        <v>0.21888707587074899</v>
      </c>
      <c r="AE638" s="17">
        <v>0.245849378601705</v>
      </c>
      <c r="AF638" s="17"/>
      <c r="AG638" s="17">
        <v>0.23247800989895001</v>
      </c>
      <c r="AH638" s="17">
        <v>0.27050100028680502</v>
      </c>
      <c r="AI638" s="17">
        <v>0.22019075660875501</v>
      </c>
      <c r="AJ638" s="17">
        <v>0.210753189405715</v>
      </c>
      <c r="AK638" s="17">
        <v>0.21370690600543499</v>
      </c>
    </row>
    <row r="639" spans="2:37" x14ac:dyDescent="0.2">
      <c r="B639" t="s">
        <v>265</v>
      </c>
      <c r="C639" s="17">
        <v>0.35800906700865498</v>
      </c>
      <c r="D639" s="17">
        <v>0.36864143948358002</v>
      </c>
      <c r="E639" s="17">
        <v>0.34762931910460798</v>
      </c>
      <c r="F639" s="17"/>
      <c r="G639" s="17">
        <v>0.30834379074303597</v>
      </c>
      <c r="H639" s="17">
        <v>0.271257988199614</v>
      </c>
      <c r="I639" s="17">
        <v>0.35346344032381</v>
      </c>
      <c r="J639" s="17">
        <v>0.409674461931746</v>
      </c>
      <c r="K639" s="17">
        <v>0.39710214783736703</v>
      </c>
      <c r="L639" s="17">
        <v>0.39675335402454298</v>
      </c>
      <c r="M639" s="17"/>
      <c r="N639" s="17">
        <v>0.30712270036109302</v>
      </c>
      <c r="O639" s="17">
        <v>0.375899544285485</v>
      </c>
      <c r="P639" s="17">
        <v>0.35941748605037999</v>
      </c>
      <c r="Q639" s="17">
        <v>0.414142484571075</v>
      </c>
      <c r="R639" s="17">
        <v>0.37485551150711499</v>
      </c>
      <c r="S639" s="17">
        <v>0.36796999986080903</v>
      </c>
      <c r="T639" s="17">
        <v>0.36871000607186299</v>
      </c>
      <c r="U639" s="17">
        <v>0.31786673640138102</v>
      </c>
      <c r="V639" s="17">
        <v>0.30390276541532102</v>
      </c>
      <c r="W639" s="17">
        <v>0.349720734135541</v>
      </c>
      <c r="X639" s="17">
        <v>0.40939645869784103</v>
      </c>
      <c r="Y639" s="17">
        <v>0.44088044859658898</v>
      </c>
      <c r="Z639" s="17"/>
      <c r="AA639" s="17">
        <v>0.43307542439578101</v>
      </c>
      <c r="AB639" s="17">
        <v>0.27690983183343099</v>
      </c>
      <c r="AC639" s="17">
        <v>0.37697747598822701</v>
      </c>
      <c r="AD639" s="17">
        <v>0.35320557840081301</v>
      </c>
      <c r="AE639" s="17">
        <v>0.34626064114763999</v>
      </c>
      <c r="AF639" s="17"/>
      <c r="AG639" s="17">
        <v>0.39112199456151497</v>
      </c>
      <c r="AH639" s="17">
        <v>0.31767897495355701</v>
      </c>
      <c r="AI639" s="17">
        <v>0.382096006243552</v>
      </c>
      <c r="AJ639" s="17">
        <v>0.37464176214084299</v>
      </c>
      <c r="AK639" s="17">
        <v>0.37432588608902601</v>
      </c>
    </row>
    <row r="640" spans="2:37" x14ac:dyDescent="0.2">
      <c r="B640" t="s">
        <v>266</v>
      </c>
      <c r="C640" s="17">
        <v>0.165159546363884</v>
      </c>
      <c r="D640" s="17">
        <v>0.182253832673721</v>
      </c>
      <c r="E640" s="17">
        <v>0.14847141933351601</v>
      </c>
      <c r="F640" s="17"/>
      <c r="G640" s="17">
        <v>0.104349506323875</v>
      </c>
      <c r="H640" s="17">
        <v>0.10307152144918499</v>
      </c>
      <c r="I640" s="17">
        <v>0.14844165267680601</v>
      </c>
      <c r="J640" s="17">
        <v>0.15152580201137</v>
      </c>
      <c r="K640" s="17">
        <v>0.248369868007737</v>
      </c>
      <c r="L640" s="17">
        <v>0.22449303088924899</v>
      </c>
      <c r="M640" s="17"/>
      <c r="N640" s="17">
        <v>0.117433831286364</v>
      </c>
      <c r="O640" s="17">
        <v>0.199550651173142</v>
      </c>
      <c r="P640" s="17">
        <v>0.18743289316644601</v>
      </c>
      <c r="Q640" s="17">
        <v>0.149717526740199</v>
      </c>
      <c r="R640" s="17">
        <v>0.12954389528643401</v>
      </c>
      <c r="S640" s="17">
        <v>0.16417205837431001</v>
      </c>
      <c r="T640" s="17">
        <v>0.135682934634696</v>
      </c>
      <c r="U640" s="17">
        <v>0.15937922424835499</v>
      </c>
      <c r="V640" s="17">
        <v>0.22147632090368999</v>
      </c>
      <c r="W640" s="17">
        <v>0.15910793459177999</v>
      </c>
      <c r="X640" s="17">
        <v>0.16724399200655299</v>
      </c>
      <c r="Y640" s="17">
        <v>0.205755272048431</v>
      </c>
      <c r="Z640" s="17"/>
      <c r="AA640" s="17">
        <v>0.13753001862758099</v>
      </c>
      <c r="AB640" s="17">
        <v>0.12912338043398899</v>
      </c>
      <c r="AC640" s="17">
        <v>0.21638615759430299</v>
      </c>
      <c r="AD640" s="17">
        <v>0.19442014061525001</v>
      </c>
      <c r="AE640" s="17">
        <v>0.21383683333179301</v>
      </c>
      <c r="AF640" s="17"/>
      <c r="AG640" s="17">
        <v>0.16659347606354499</v>
      </c>
      <c r="AH640" s="17">
        <v>0.15075259533143401</v>
      </c>
      <c r="AI640" s="17">
        <v>0.22595537523314199</v>
      </c>
      <c r="AJ640" s="17">
        <v>0.167167463682071</v>
      </c>
      <c r="AK640" s="17">
        <v>0.21467054347662401</v>
      </c>
    </row>
    <row r="641" spans="2:37" x14ac:dyDescent="0.2">
      <c r="B641" t="s">
        <v>267</v>
      </c>
      <c r="C641" s="17">
        <v>5.9052242915177702E-2</v>
      </c>
      <c r="D641" s="17">
        <v>5.0761601640983103E-2</v>
      </c>
      <c r="E641" s="17">
        <v>6.7145899019870794E-2</v>
      </c>
      <c r="F641" s="17"/>
      <c r="G641" s="17">
        <v>4.3520285883749101E-2</v>
      </c>
      <c r="H641" s="17">
        <v>4.0335620325170803E-2</v>
      </c>
      <c r="I641" s="17">
        <v>2.49360353592206E-2</v>
      </c>
      <c r="J641" s="17">
        <v>7.5622641288179304E-2</v>
      </c>
      <c r="K641" s="17">
        <v>7.1310020277578295E-2</v>
      </c>
      <c r="L641" s="17">
        <v>9.0498786683360394E-2</v>
      </c>
      <c r="M641" s="17"/>
      <c r="N641" s="17">
        <v>2.9299574517400801E-2</v>
      </c>
      <c r="O641" s="17">
        <v>4.7758434987827898E-2</v>
      </c>
      <c r="P641" s="17">
        <v>7.0475683877612702E-2</v>
      </c>
      <c r="Q641" s="17">
        <v>8.1536468486300098E-2</v>
      </c>
      <c r="R641" s="17">
        <v>8.4350406630570807E-2</v>
      </c>
      <c r="S641" s="17">
        <v>3.3555893967075201E-2</v>
      </c>
      <c r="T641" s="17">
        <v>0.103699193307145</v>
      </c>
      <c r="U641" s="17">
        <v>9.4549537955645503E-3</v>
      </c>
      <c r="V641" s="17">
        <v>3.9544085068340798E-2</v>
      </c>
      <c r="W641" s="17">
        <v>8.90001039156601E-2</v>
      </c>
      <c r="X641" s="17">
        <v>8.8436671698588501E-2</v>
      </c>
      <c r="Y641" s="17">
        <v>4.6694083864722701E-2</v>
      </c>
      <c r="Z641" s="17"/>
      <c r="AA641" s="17">
        <v>5.3516808640677101E-2</v>
      </c>
      <c r="AB641" s="17">
        <v>3.3052858046688803E-2</v>
      </c>
      <c r="AC641" s="17">
        <v>7.80344285530363E-2</v>
      </c>
      <c r="AD641" s="17">
        <v>8.2366708231109906E-2</v>
      </c>
      <c r="AE641" s="17">
        <v>3.4835576498714903E-2</v>
      </c>
      <c r="AF641" s="17"/>
      <c r="AG641" s="17">
        <v>5.8556694113274903E-2</v>
      </c>
      <c r="AH641" s="17">
        <v>4.8627192679241697E-2</v>
      </c>
      <c r="AI641" s="17">
        <v>4.76747467040773E-2</v>
      </c>
      <c r="AJ641" s="17">
        <v>9.2210492065862307E-2</v>
      </c>
      <c r="AK641" s="17">
        <v>2.9842493197643E-2</v>
      </c>
    </row>
    <row r="642" spans="2:37" x14ac:dyDescent="0.2">
      <c r="B642" t="s">
        <v>153</v>
      </c>
      <c r="C642" s="17">
        <v>0.11439805020763</v>
      </c>
      <c r="D642" s="17">
        <v>8.5071359290391002E-2</v>
      </c>
      <c r="E642" s="17">
        <v>0.14302794060122001</v>
      </c>
      <c r="F642" s="17"/>
      <c r="G642" s="17">
        <v>5.1131246829816401E-2</v>
      </c>
      <c r="H642" s="17">
        <v>5.4829603479563498E-2</v>
      </c>
      <c r="I642" s="17">
        <v>9.6692026361019798E-2</v>
      </c>
      <c r="J642" s="17">
        <v>0.13859494433976299</v>
      </c>
      <c r="K642" s="17">
        <v>0.12842648601303</v>
      </c>
      <c r="L642" s="17">
        <v>0.18982188410376599</v>
      </c>
      <c r="M642" s="17"/>
      <c r="N642" s="17">
        <v>9.3808215775748396E-2</v>
      </c>
      <c r="O642" s="17">
        <v>0.125803170273874</v>
      </c>
      <c r="P642" s="17">
        <v>0.11476607916208301</v>
      </c>
      <c r="Q642" s="17">
        <v>0.113518041239406</v>
      </c>
      <c r="R642" s="17">
        <v>0.101889781259439</v>
      </c>
      <c r="S642" s="17">
        <v>0.10758606654684701</v>
      </c>
      <c r="T642" s="17">
        <v>0.14220342024364899</v>
      </c>
      <c r="U642" s="17">
        <v>0.14311569895833701</v>
      </c>
      <c r="V642" s="17">
        <v>9.2526778608332305E-2</v>
      </c>
      <c r="W642" s="17">
        <v>0.148342137036792</v>
      </c>
      <c r="X642" s="17">
        <v>0.10535471487835001</v>
      </c>
      <c r="Y642" s="17">
        <v>9.3344863723020602E-2</v>
      </c>
      <c r="Z642" s="17"/>
      <c r="AA642" s="17">
        <v>8.1175105840574899E-2</v>
      </c>
      <c r="AB642" s="17">
        <v>7.9143236672852099E-2</v>
      </c>
      <c r="AC642" s="17">
        <v>9.4272376008774195E-2</v>
      </c>
      <c r="AD642" s="17">
        <v>9.2943068042128194E-2</v>
      </c>
      <c r="AE642" s="17">
        <v>8.4847014736322598E-2</v>
      </c>
      <c r="AF642" s="17"/>
      <c r="AG642" s="17">
        <v>0.104424703781225</v>
      </c>
      <c r="AH642" s="17">
        <v>0.101025849971164</v>
      </c>
      <c r="AI642" s="17">
        <v>8.5284782780699897E-2</v>
      </c>
      <c r="AJ642" s="17">
        <v>9.2600558198497995E-2</v>
      </c>
      <c r="AK642" s="17">
        <v>9.7037436880059794E-2</v>
      </c>
    </row>
    <row r="643" spans="2:37" x14ac:dyDescent="0.2">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c r="AD643" s="17"/>
      <c r="AE643" s="17"/>
      <c r="AF643" s="17"/>
      <c r="AG643" s="17"/>
      <c r="AH643" s="17"/>
      <c r="AI643" s="17"/>
      <c r="AJ643" s="17"/>
      <c r="AK643" s="17"/>
    </row>
    <row r="644" spans="2:37" x14ac:dyDescent="0.2">
      <c r="B644" s="6" t="s">
        <v>275</v>
      </c>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c r="AD644" s="17"/>
      <c r="AE644" s="17"/>
      <c r="AF644" s="17"/>
      <c r="AG644" s="17"/>
      <c r="AH644" s="17"/>
      <c r="AI644" s="17"/>
      <c r="AJ644" s="17"/>
      <c r="AK644" s="17"/>
    </row>
    <row r="645" spans="2:37" x14ac:dyDescent="0.2">
      <c r="B645" s="21" t="s">
        <v>60</v>
      </c>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c r="AK645" s="17"/>
    </row>
    <row r="646" spans="2:37" x14ac:dyDescent="0.2">
      <c r="B646" t="s">
        <v>269</v>
      </c>
      <c r="C646" s="17">
        <v>0.37118995897585699</v>
      </c>
      <c r="D646" s="17">
        <v>0.35748139231370402</v>
      </c>
      <c r="E646" s="17">
        <v>0.38457281086659001</v>
      </c>
      <c r="F646" s="17"/>
      <c r="G646" s="17">
        <v>0.34901925567511999</v>
      </c>
      <c r="H646" s="17">
        <v>0.30643683081015299</v>
      </c>
      <c r="I646" s="17">
        <v>0.30872379564603702</v>
      </c>
      <c r="J646" s="17">
        <v>0.37314706170683498</v>
      </c>
      <c r="K646" s="17">
        <v>0.39376083170446502</v>
      </c>
      <c r="L646" s="17">
        <v>0.47223790668797699</v>
      </c>
      <c r="M646" s="17"/>
      <c r="N646" s="17">
        <v>0.34393315312995698</v>
      </c>
      <c r="O646" s="17">
        <v>0.38890877115504802</v>
      </c>
      <c r="P646" s="17">
        <v>0.36896044845481701</v>
      </c>
      <c r="Q646" s="17">
        <v>0.39278437942864602</v>
      </c>
      <c r="R646" s="17">
        <v>0.38237450022463398</v>
      </c>
      <c r="S646" s="17">
        <v>0.37945792111308702</v>
      </c>
      <c r="T646" s="17">
        <v>0.461732717319564</v>
      </c>
      <c r="U646" s="17">
        <v>0.35762531716755402</v>
      </c>
      <c r="V646" s="17">
        <v>0.33460678685795497</v>
      </c>
      <c r="W646" s="17">
        <v>0.36730714512922102</v>
      </c>
      <c r="X646" s="17">
        <v>0.33927278993512699</v>
      </c>
      <c r="Y646" s="17">
        <v>0.28831403165807101</v>
      </c>
      <c r="Z646" s="17"/>
      <c r="AA646" s="17">
        <v>0.35122412610082498</v>
      </c>
      <c r="AB646" s="17">
        <v>0.34825733975630002</v>
      </c>
      <c r="AC646" s="17">
        <v>0.35665994812003199</v>
      </c>
      <c r="AD646" s="17">
        <v>0.393860447863215</v>
      </c>
      <c r="AE646" s="17">
        <v>0.36357501550650401</v>
      </c>
      <c r="AF646" s="17"/>
      <c r="AG646" s="17">
        <v>0.39265675279017398</v>
      </c>
      <c r="AH646" s="17">
        <v>0.36783711783872303</v>
      </c>
      <c r="AI646" s="17">
        <v>0.323203425853407</v>
      </c>
      <c r="AJ646" s="17">
        <v>0.35752763653842901</v>
      </c>
      <c r="AK646" s="17">
        <v>0.39159829439342397</v>
      </c>
    </row>
    <row r="647" spans="2:37" x14ac:dyDescent="0.2">
      <c r="B647" t="s">
        <v>270</v>
      </c>
      <c r="C647" s="17">
        <v>0.21241278661884599</v>
      </c>
      <c r="D647" s="17">
        <v>0.23693737299174</v>
      </c>
      <c r="E647" s="17">
        <v>0.18847090303622599</v>
      </c>
      <c r="F647" s="17"/>
      <c r="G647" s="17">
        <v>0.26078470758556199</v>
      </c>
      <c r="H647" s="17">
        <v>0.25894470796404701</v>
      </c>
      <c r="I647" s="17">
        <v>0.22461248593223701</v>
      </c>
      <c r="J647" s="17">
        <v>0.21020547763793901</v>
      </c>
      <c r="K647" s="17">
        <v>0.211438934676522</v>
      </c>
      <c r="L647" s="17">
        <v>0.135295148834951</v>
      </c>
      <c r="M647" s="17"/>
      <c r="N647" s="17">
        <v>0.22932531035515499</v>
      </c>
      <c r="O647" s="17">
        <v>0.20215729316845699</v>
      </c>
      <c r="P647" s="17">
        <v>0.18503998578446201</v>
      </c>
      <c r="Q647" s="17">
        <v>0.222152007784952</v>
      </c>
      <c r="R647" s="17">
        <v>0.19941238302026801</v>
      </c>
      <c r="S647" s="17">
        <v>0.20195618905170001</v>
      </c>
      <c r="T647" s="17">
        <v>0.18708834706438099</v>
      </c>
      <c r="U647" s="17">
        <v>0.27544548961834497</v>
      </c>
      <c r="V647" s="17">
        <v>0.25230649729221299</v>
      </c>
      <c r="W647" s="17">
        <v>0.20292931368752201</v>
      </c>
      <c r="X647" s="17">
        <v>0.22633700899454001</v>
      </c>
      <c r="Y647" s="17">
        <v>0.12522927228806699</v>
      </c>
      <c r="Z647" s="17"/>
      <c r="AA647" s="17">
        <v>0.24113462933650201</v>
      </c>
      <c r="AB647" s="17">
        <v>0.24349189891127801</v>
      </c>
      <c r="AC647" s="17">
        <v>0.25554415009649201</v>
      </c>
      <c r="AD647" s="17">
        <v>0.211749106149866</v>
      </c>
      <c r="AE647" s="17">
        <v>0.24840666678833601</v>
      </c>
      <c r="AF647" s="17"/>
      <c r="AG647" s="17">
        <v>0.211974709476942</v>
      </c>
      <c r="AH647" s="17">
        <v>0.23467288421278701</v>
      </c>
      <c r="AI647" s="17">
        <v>0.216814046297683</v>
      </c>
      <c r="AJ647" s="17">
        <v>0.22425849578750801</v>
      </c>
      <c r="AK647" s="17">
        <v>0.29724422161353697</v>
      </c>
    </row>
    <row r="648" spans="2:37" x14ac:dyDescent="0.2">
      <c r="B648" t="s">
        <v>271</v>
      </c>
      <c r="C648" s="17">
        <v>0.16625075725975999</v>
      </c>
      <c r="D648" s="17">
        <v>0.184491896611575</v>
      </c>
      <c r="E648" s="17">
        <v>0.14844302635106801</v>
      </c>
      <c r="F648" s="17"/>
      <c r="G648" s="17">
        <v>0.21303732454499899</v>
      </c>
      <c r="H648" s="17">
        <v>0.21904480030981499</v>
      </c>
      <c r="I648" s="17">
        <v>0.195237358917214</v>
      </c>
      <c r="J648" s="17">
        <v>0.17357558257755501</v>
      </c>
      <c r="K648" s="17">
        <v>0.118590752096668</v>
      </c>
      <c r="L648" s="17">
        <v>9.5059119290028402E-2</v>
      </c>
      <c r="M648" s="17"/>
      <c r="N648" s="17">
        <v>0.22208245903419699</v>
      </c>
      <c r="O648" s="17">
        <v>0.16366131399165901</v>
      </c>
      <c r="P648" s="17">
        <v>0.162807684432654</v>
      </c>
      <c r="Q648" s="17">
        <v>0.141595529474252</v>
      </c>
      <c r="R648" s="17">
        <v>0.147529483804763</v>
      </c>
      <c r="S648" s="17">
        <v>0.186467690066631</v>
      </c>
      <c r="T648" s="17">
        <v>0.12302260837987999</v>
      </c>
      <c r="U648" s="17">
        <v>0.116520937797845</v>
      </c>
      <c r="V648" s="17">
        <v>0.15530471184719299</v>
      </c>
      <c r="W648" s="17">
        <v>0.14690915296981599</v>
      </c>
      <c r="X648" s="17">
        <v>0.13817464978032201</v>
      </c>
      <c r="Y648" s="17">
        <v>0.309199934503883</v>
      </c>
      <c r="Z648" s="17"/>
      <c r="AA648" s="17">
        <v>0.179308862783669</v>
      </c>
      <c r="AB648" s="17">
        <v>0.185777933646049</v>
      </c>
      <c r="AC648" s="17">
        <v>0.16661006435131101</v>
      </c>
      <c r="AD648" s="17">
        <v>0.15426904412973899</v>
      </c>
      <c r="AE648" s="17">
        <v>0.18164799310956301</v>
      </c>
      <c r="AF648" s="17"/>
      <c r="AG648" s="17">
        <v>0.167051460740023</v>
      </c>
      <c r="AH648" s="17">
        <v>0.160387917547202</v>
      </c>
      <c r="AI648" s="17">
        <v>0.219904279785645</v>
      </c>
      <c r="AJ648" s="17">
        <v>0.18943935930699499</v>
      </c>
      <c r="AK648" s="17">
        <v>0.16496454927802801</v>
      </c>
    </row>
    <row r="649" spans="2:37" x14ac:dyDescent="0.2">
      <c r="B649" t="s">
        <v>272</v>
      </c>
      <c r="C649" s="17">
        <v>4.7901217219539501E-2</v>
      </c>
      <c r="D649" s="17">
        <v>5.5993211238538898E-2</v>
      </c>
      <c r="E649" s="17">
        <v>4.0001488522452402E-2</v>
      </c>
      <c r="F649" s="17"/>
      <c r="G649" s="17">
        <v>4.0875471244204403E-2</v>
      </c>
      <c r="H649" s="17">
        <v>5.2197962041394798E-2</v>
      </c>
      <c r="I649" s="17">
        <v>7.0701796227676805E-2</v>
      </c>
      <c r="J649" s="17">
        <v>3.7915893309572797E-2</v>
      </c>
      <c r="K649" s="17">
        <v>3.1875592599771102E-2</v>
      </c>
      <c r="L649" s="17">
        <v>4.94075733948331E-2</v>
      </c>
      <c r="M649" s="17"/>
      <c r="N649" s="17">
        <v>5.62198109635949E-2</v>
      </c>
      <c r="O649" s="17">
        <v>4.1214130339360798E-2</v>
      </c>
      <c r="P649" s="17">
        <v>5.2948056373019498E-2</v>
      </c>
      <c r="Q649" s="17">
        <v>3.2590287982852399E-2</v>
      </c>
      <c r="R649" s="17">
        <v>7.9039417029177106E-2</v>
      </c>
      <c r="S649" s="17">
        <v>5.0941808219283902E-2</v>
      </c>
      <c r="T649" s="17">
        <v>2.6996780991154899E-2</v>
      </c>
      <c r="U649" s="17">
        <v>7.1240043423449806E-2</v>
      </c>
      <c r="V649" s="17">
        <v>3.5938746785724597E-2</v>
      </c>
      <c r="W649" s="17">
        <v>3.1422837470218699E-2</v>
      </c>
      <c r="X649" s="17">
        <v>7.0126700591503902E-2</v>
      </c>
      <c r="Y649" s="17">
        <v>7.0111254569956094E-2</v>
      </c>
      <c r="Z649" s="17"/>
      <c r="AA649" s="17">
        <v>2.6178329130452999E-2</v>
      </c>
      <c r="AB649" s="17">
        <v>6.826663414794E-2</v>
      </c>
      <c r="AC649" s="17">
        <v>3.2861190480815601E-2</v>
      </c>
      <c r="AD649" s="17">
        <v>5.8013009131628199E-2</v>
      </c>
      <c r="AE649" s="17">
        <v>4.1701502584809001E-2</v>
      </c>
      <c r="AF649" s="17"/>
      <c r="AG649" s="17">
        <v>4.0091636033582401E-2</v>
      </c>
      <c r="AH649" s="17">
        <v>6.4112109347386301E-2</v>
      </c>
      <c r="AI649" s="17">
        <v>3.84086643668115E-2</v>
      </c>
      <c r="AJ649" s="17">
        <v>6.2033778145043302E-2</v>
      </c>
      <c r="AK649" s="17">
        <v>3.83549387785381E-2</v>
      </c>
    </row>
    <row r="650" spans="2:37" x14ac:dyDescent="0.2">
      <c r="B650" t="s">
        <v>273</v>
      </c>
      <c r="C650" s="17">
        <v>3.8219697522005602E-2</v>
      </c>
      <c r="D650" s="17">
        <v>3.44381972305427E-2</v>
      </c>
      <c r="E650" s="17">
        <v>4.1911349579629102E-2</v>
      </c>
      <c r="F650" s="17"/>
      <c r="G650" s="17">
        <v>4.6987301743795201E-2</v>
      </c>
      <c r="H650" s="17">
        <v>7.0091499423596798E-2</v>
      </c>
      <c r="I650" s="17">
        <v>3.90130335442666E-2</v>
      </c>
      <c r="J650" s="17">
        <v>1.27776192276531E-2</v>
      </c>
      <c r="K650" s="17">
        <v>2.8552633251621499E-2</v>
      </c>
      <c r="L650" s="17">
        <v>3.3047513139442798E-2</v>
      </c>
      <c r="M650" s="17"/>
      <c r="N650" s="17">
        <v>4.0325320259092398E-2</v>
      </c>
      <c r="O650" s="17">
        <v>2.2200519009130799E-2</v>
      </c>
      <c r="P650" s="17">
        <v>4.8617363832437303E-2</v>
      </c>
      <c r="Q650" s="17">
        <v>5.3671222314012897E-2</v>
      </c>
      <c r="R650" s="17">
        <v>3.1033781775426799E-2</v>
      </c>
      <c r="S650" s="17">
        <v>3.9646957677562503E-2</v>
      </c>
      <c r="T650" s="17">
        <v>4.4318049221846102E-2</v>
      </c>
      <c r="U650" s="17">
        <v>6.3025653900906795E-2</v>
      </c>
      <c r="V650" s="17">
        <v>4.95320325030821E-2</v>
      </c>
      <c r="W650" s="17">
        <v>1.34311479663631E-2</v>
      </c>
      <c r="X650" s="17">
        <v>2.6653655515135401E-2</v>
      </c>
      <c r="Y650" s="17">
        <v>3.9462600148956299E-2</v>
      </c>
      <c r="Z650" s="17"/>
      <c r="AA650" s="17">
        <v>4.9847653303063399E-2</v>
      </c>
      <c r="AB650" s="17">
        <v>6.7331007100244603E-2</v>
      </c>
      <c r="AC650" s="17">
        <v>1.51053246468813E-2</v>
      </c>
      <c r="AD650" s="17">
        <v>2.5164300884402298E-2</v>
      </c>
      <c r="AE650" s="17">
        <v>2.1821544864583198E-2</v>
      </c>
      <c r="AF650" s="17"/>
      <c r="AG650" s="17">
        <v>2.8821286489181499E-2</v>
      </c>
      <c r="AH650" s="17">
        <v>4.9048359588212E-2</v>
      </c>
      <c r="AI650" s="17">
        <v>3.67252118182574E-2</v>
      </c>
      <c r="AJ650" s="17">
        <v>1.29102704174668E-2</v>
      </c>
      <c r="AK650" s="17">
        <v>1.7950586512534599E-2</v>
      </c>
    </row>
    <row r="651" spans="2:37" x14ac:dyDescent="0.2">
      <c r="B651" t="s">
        <v>274</v>
      </c>
      <c r="C651" s="17">
        <v>5.6706522656465697E-2</v>
      </c>
      <c r="D651" s="17">
        <v>4.5073479981054702E-2</v>
      </c>
      <c r="E651" s="17">
        <v>6.8063164893424705E-2</v>
      </c>
      <c r="F651" s="17"/>
      <c r="G651" s="17">
        <v>1.7924324218790502E-2</v>
      </c>
      <c r="H651" s="17">
        <v>4.3757873147916501E-2</v>
      </c>
      <c r="I651" s="17">
        <v>5.48508639488334E-2</v>
      </c>
      <c r="J651" s="17">
        <v>5.5340725049119202E-2</v>
      </c>
      <c r="K651" s="17">
        <v>8.4188465189968795E-2</v>
      </c>
      <c r="L651" s="17">
        <v>7.7021297477508993E-2</v>
      </c>
      <c r="M651" s="17"/>
      <c r="N651" s="17">
        <v>3.2954781085291901E-2</v>
      </c>
      <c r="O651" s="17">
        <v>6.5919400589101798E-2</v>
      </c>
      <c r="P651" s="17">
        <v>6.2088403172580603E-2</v>
      </c>
      <c r="Q651" s="17">
        <v>4.3608908273646101E-2</v>
      </c>
      <c r="R651" s="17">
        <v>5.73557279993872E-2</v>
      </c>
      <c r="S651" s="17">
        <v>6.2359927663874402E-2</v>
      </c>
      <c r="T651" s="17">
        <v>2.8087207172725701E-2</v>
      </c>
      <c r="U651" s="17">
        <v>2.71456373488379E-2</v>
      </c>
      <c r="V651" s="17">
        <v>7.7452690143646793E-2</v>
      </c>
      <c r="W651" s="17">
        <v>7.9031367895147295E-2</v>
      </c>
      <c r="X651" s="17">
        <v>8.2585650118106202E-2</v>
      </c>
      <c r="Y651" s="17">
        <v>6.3205678476636204E-2</v>
      </c>
      <c r="Z651" s="17"/>
      <c r="AA651" s="17">
        <v>6.1833190957425101E-2</v>
      </c>
      <c r="AB651" s="17">
        <v>3.1289179553576602E-2</v>
      </c>
      <c r="AC651" s="17">
        <v>7.0092146972224698E-2</v>
      </c>
      <c r="AD651" s="17">
        <v>7.2343188305381806E-2</v>
      </c>
      <c r="AE651" s="17">
        <v>6.2543913043501903E-2</v>
      </c>
      <c r="AF651" s="17"/>
      <c r="AG651" s="17">
        <v>7.2755940139414693E-2</v>
      </c>
      <c r="AH651" s="17">
        <v>4.0935273883073497E-2</v>
      </c>
      <c r="AI651" s="17">
        <v>6.9365235275634596E-2</v>
      </c>
      <c r="AJ651" s="17">
        <v>7.1780416729820495E-2</v>
      </c>
      <c r="AK651" s="17">
        <v>3.9853751559319299E-2</v>
      </c>
    </row>
    <row r="652" spans="2:37" x14ac:dyDescent="0.2">
      <c r="B652" t="s">
        <v>153</v>
      </c>
      <c r="C652" s="17">
        <v>0.107319059747523</v>
      </c>
      <c r="D652" s="17">
        <v>8.5584449632846393E-2</v>
      </c>
      <c r="E652" s="17">
        <v>0.12853725675060901</v>
      </c>
      <c r="F652" s="17"/>
      <c r="G652" s="17">
        <v>7.13716149875286E-2</v>
      </c>
      <c r="H652" s="17">
        <v>4.95263263030764E-2</v>
      </c>
      <c r="I652" s="17">
        <v>0.106860665783734</v>
      </c>
      <c r="J652" s="17">
        <v>0.137037640491327</v>
      </c>
      <c r="K652" s="17">
        <v>0.13159279048098199</v>
      </c>
      <c r="L652" s="17">
        <v>0.13793144117526099</v>
      </c>
      <c r="M652" s="17"/>
      <c r="N652" s="17">
        <v>7.5159165172711706E-2</v>
      </c>
      <c r="O652" s="17">
        <v>0.11593857174724299</v>
      </c>
      <c r="P652" s="17">
        <v>0.11953805795003</v>
      </c>
      <c r="Q652" s="17">
        <v>0.11359766474164</v>
      </c>
      <c r="R652" s="17">
        <v>0.10325470614634499</v>
      </c>
      <c r="S652" s="17">
        <v>7.9169506207862506E-2</v>
      </c>
      <c r="T652" s="17">
        <v>0.12875428985044801</v>
      </c>
      <c r="U652" s="17">
        <v>8.8996920743061106E-2</v>
      </c>
      <c r="V652" s="17">
        <v>9.4858534570183506E-2</v>
      </c>
      <c r="W652" s="17">
        <v>0.15896903488171299</v>
      </c>
      <c r="X652" s="17">
        <v>0.116849545065265</v>
      </c>
      <c r="Y652" s="17">
        <v>0.10447722835443</v>
      </c>
      <c r="Z652" s="17"/>
      <c r="AA652" s="17">
        <v>9.0473208388063706E-2</v>
      </c>
      <c r="AB652" s="17">
        <v>5.5586006884610503E-2</v>
      </c>
      <c r="AC652" s="17">
        <v>0.103127175332243</v>
      </c>
      <c r="AD652" s="17">
        <v>8.4600903535768796E-2</v>
      </c>
      <c r="AE652" s="17">
        <v>8.0303364102704097E-2</v>
      </c>
      <c r="AF652" s="17"/>
      <c r="AG652" s="17">
        <v>8.6648214330683399E-2</v>
      </c>
      <c r="AH652" s="17">
        <v>8.3006337582616593E-2</v>
      </c>
      <c r="AI652" s="17">
        <v>9.5579136602561607E-2</v>
      </c>
      <c r="AJ652" s="17">
        <v>8.2050043074736595E-2</v>
      </c>
      <c r="AK652" s="17">
        <v>5.0033657864619302E-2</v>
      </c>
    </row>
    <row r="653" spans="2:37" x14ac:dyDescent="0.2">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c r="AD653" s="17"/>
      <c r="AE653" s="17"/>
      <c r="AF653" s="17"/>
      <c r="AG653" s="17"/>
      <c r="AH653" s="17"/>
      <c r="AI653" s="17"/>
      <c r="AJ653" s="17"/>
      <c r="AK653" s="17"/>
    </row>
    <row r="654" spans="2:37" x14ac:dyDescent="0.2">
      <c r="B654" s="6" t="s">
        <v>281</v>
      </c>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c r="AD654" s="17"/>
      <c r="AE654" s="17"/>
      <c r="AF654" s="17"/>
      <c r="AG654" s="17"/>
      <c r="AH654" s="17"/>
      <c r="AI654" s="17"/>
      <c r="AJ654" s="17"/>
      <c r="AK654" s="17"/>
    </row>
    <row r="655" spans="2:37" x14ac:dyDescent="0.2">
      <c r="B655" s="21" t="s">
        <v>60</v>
      </c>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c r="AD655" s="17"/>
      <c r="AE655" s="17"/>
      <c r="AF655" s="17"/>
      <c r="AG655" s="17"/>
      <c r="AH655" s="17"/>
      <c r="AI655" s="17"/>
      <c r="AJ655" s="17"/>
      <c r="AK655" s="17"/>
    </row>
    <row r="656" spans="2:37" x14ac:dyDescent="0.2">
      <c r="B656" t="s">
        <v>276</v>
      </c>
      <c r="C656" s="17">
        <v>0.35829311099584898</v>
      </c>
      <c r="D656" s="17">
        <v>0.36074533009731102</v>
      </c>
      <c r="E656" s="17">
        <v>0.355899156482058</v>
      </c>
      <c r="F656" s="17"/>
      <c r="G656" s="17">
        <v>0.24140941479669001</v>
      </c>
      <c r="H656" s="17">
        <v>0.283677445072052</v>
      </c>
      <c r="I656" s="17">
        <v>0.28221332517928299</v>
      </c>
      <c r="J656" s="17">
        <v>0.404213742595875</v>
      </c>
      <c r="K656" s="17">
        <v>0.430113692186819</v>
      </c>
      <c r="L656" s="17">
        <v>0.47233298687353198</v>
      </c>
      <c r="M656" s="17"/>
      <c r="N656" s="17">
        <v>0.32487019248776999</v>
      </c>
      <c r="O656" s="17">
        <v>0.38208806349043101</v>
      </c>
      <c r="P656" s="17">
        <v>0.35448464672228902</v>
      </c>
      <c r="Q656" s="17">
        <v>0.38788748861134897</v>
      </c>
      <c r="R656" s="17">
        <v>0.36905620566969199</v>
      </c>
      <c r="S656" s="17">
        <v>0.35588665028035599</v>
      </c>
      <c r="T656" s="17">
        <v>0.41075534599902402</v>
      </c>
      <c r="U656" s="17">
        <v>0.33112729254785001</v>
      </c>
      <c r="V656" s="17">
        <v>0.33501058340296502</v>
      </c>
      <c r="W656" s="17">
        <v>0.37016183368566002</v>
      </c>
      <c r="X656" s="17">
        <v>0.31689255185769399</v>
      </c>
      <c r="Y656" s="17">
        <v>0.33008607724488598</v>
      </c>
      <c r="Z656" s="17"/>
      <c r="AA656" s="17">
        <v>0.344107431439092</v>
      </c>
      <c r="AB656" s="17">
        <v>0.336998014437214</v>
      </c>
      <c r="AC656" s="17">
        <v>0.35688205060066902</v>
      </c>
      <c r="AD656" s="17">
        <v>0.39470314460228001</v>
      </c>
      <c r="AE656" s="17">
        <v>0.333952375783304</v>
      </c>
      <c r="AF656" s="17"/>
      <c r="AG656" s="17">
        <v>0.40609395240969098</v>
      </c>
      <c r="AH656" s="17">
        <v>0.36744786097625398</v>
      </c>
      <c r="AI656" s="17">
        <v>0.36703605164991698</v>
      </c>
      <c r="AJ656" s="17">
        <v>0.34283337567300598</v>
      </c>
      <c r="AK656" s="17">
        <v>0.31587728942960702</v>
      </c>
    </row>
    <row r="657" spans="2:37" x14ac:dyDescent="0.2">
      <c r="B657" t="s">
        <v>277</v>
      </c>
      <c r="C657" s="17">
        <v>0.32305533243666701</v>
      </c>
      <c r="D657" s="17">
        <v>0.33387000226199498</v>
      </c>
      <c r="E657" s="17">
        <v>0.31249761855699298</v>
      </c>
      <c r="F657" s="17"/>
      <c r="G657" s="17">
        <v>0.341445971798162</v>
      </c>
      <c r="H657" s="17">
        <v>0.32708207561272201</v>
      </c>
      <c r="I657" s="17">
        <v>0.36093538877221198</v>
      </c>
      <c r="J657" s="17">
        <v>0.298248898214238</v>
      </c>
      <c r="K657" s="17">
        <v>0.33653439877547298</v>
      </c>
      <c r="L657" s="17">
        <v>0.28799910473635298</v>
      </c>
      <c r="M657" s="17"/>
      <c r="N657" s="17">
        <v>0.327655952341809</v>
      </c>
      <c r="O657" s="17">
        <v>0.36913086058316802</v>
      </c>
      <c r="P657" s="17">
        <v>0.32360252483511698</v>
      </c>
      <c r="Q657" s="17">
        <v>0.31086601809008502</v>
      </c>
      <c r="R657" s="17">
        <v>0.32915534610700498</v>
      </c>
      <c r="S657" s="17">
        <v>0.293218939427211</v>
      </c>
      <c r="T657" s="17">
        <v>0.25166562874437498</v>
      </c>
      <c r="U657" s="17">
        <v>0.34269600424391</v>
      </c>
      <c r="V657" s="17">
        <v>0.37574088489485902</v>
      </c>
      <c r="W657" s="17">
        <v>0.28546316535791599</v>
      </c>
      <c r="X657" s="17">
        <v>0.3511755459825</v>
      </c>
      <c r="Y657" s="17">
        <v>0.24814340444623301</v>
      </c>
      <c r="Z657" s="17"/>
      <c r="AA657" s="17">
        <v>0.370874919340903</v>
      </c>
      <c r="AB657" s="17">
        <v>0.33998016098623102</v>
      </c>
      <c r="AC657" s="17">
        <v>0.36263618539641501</v>
      </c>
      <c r="AD657" s="17">
        <v>0.32654763655934899</v>
      </c>
      <c r="AE657" s="17">
        <v>0.27188856420183399</v>
      </c>
      <c r="AF657" s="17"/>
      <c r="AG657" s="17">
        <v>0.35401426958979498</v>
      </c>
      <c r="AH657" s="17">
        <v>0.34014143842232197</v>
      </c>
      <c r="AI657" s="17">
        <v>0.35344713114467002</v>
      </c>
      <c r="AJ657" s="17">
        <v>0.34763223615274502</v>
      </c>
      <c r="AK657" s="17">
        <v>0.274581640589728</v>
      </c>
    </row>
    <row r="658" spans="2:37" x14ac:dyDescent="0.2">
      <c r="B658" t="s">
        <v>278</v>
      </c>
      <c r="C658" s="17">
        <v>0.168385632763179</v>
      </c>
      <c r="D658" s="17">
        <v>0.165712313916207</v>
      </c>
      <c r="E658" s="17">
        <v>0.17099543370498901</v>
      </c>
      <c r="F658" s="17"/>
      <c r="G658" s="17">
        <v>0.21793877221586799</v>
      </c>
      <c r="H658" s="17">
        <v>0.24061062041985901</v>
      </c>
      <c r="I658" s="17">
        <v>0.172820472034249</v>
      </c>
      <c r="J658" s="17">
        <v>0.181854753483291</v>
      </c>
      <c r="K658" s="17">
        <v>0.1166001759172</v>
      </c>
      <c r="L658" s="17">
        <v>9.7309510236918695E-2</v>
      </c>
      <c r="M658" s="17"/>
      <c r="N658" s="17">
        <v>0.16659519595580399</v>
      </c>
      <c r="O658" s="17">
        <v>0.13464936798996999</v>
      </c>
      <c r="P658" s="17">
        <v>0.13357430165674899</v>
      </c>
      <c r="Q658" s="17">
        <v>0.15563496962069701</v>
      </c>
      <c r="R658" s="17">
        <v>0.16424879402800999</v>
      </c>
      <c r="S658" s="17">
        <v>0.214362949429134</v>
      </c>
      <c r="T658" s="17">
        <v>0.19836891623455899</v>
      </c>
      <c r="U658" s="17">
        <v>0.13009606100078899</v>
      </c>
      <c r="V658" s="17">
        <v>0.14842074083794399</v>
      </c>
      <c r="W658" s="17">
        <v>0.20618658967755901</v>
      </c>
      <c r="X658" s="17">
        <v>0.197670765201753</v>
      </c>
      <c r="Y658" s="17">
        <v>0.20811896267519001</v>
      </c>
      <c r="Z658" s="17"/>
      <c r="AA658" s="17">
        <v>0.16099020712751499</v>
      </c>
      <c r="AB658" s="17">
        <v>0.18903650745789299</v>
      </c>
      <c r="AC658" s="17">
        <v>0.12670181637677799</v>
      </c>
      <c r="AD658" s="17">
        <v>0.148718630291374</v>
      </c>
      <c r="AE658" s="17">
        <v>0.22339119283813999</v>
      </c>
      <c r="AF658" s="17"/>
      <c r="AG658" s="17">
        <v>0.12678164542850001</v>
      </c>
      <c r="AH658" s="17">
        <v>0.15985206406852201</v>
      </c>
      <c r="AI658" s="17">
        <v>0.12379259589713</v>
      </c>
      <c r="AJ658" s="17">
        <v>0.172858627210079</v>
      </c>
      <c r="AK658" s="17">
        <v>0.24550760602164501</v>
      </c>
    </row>
    <row r="659" spans="2:37" x14ac:dyDescent="0.2">
      <c r="B659" t="s">
        <v>279</v>
      </c>
      <c r="C659" s="17">
        <v>4.5765106667823498E-2</v>
      </c>
      <c r="D659" s="17">
        <v>5.0123375848719197E-2</v>
      </c>
      <c r="E659" s="17">
        <v>4.1510389717080202E-2</v>
      </c>
      <c r="F659" s="17"/>
      <c r="G659" s="17">
        <v>9.1479847304497694E-2</v>
      </c>
      <c r="H659" s="17">
        <v>6.25527831987613E-2</v>
      </c>
      <c r="I659" s="17">
        <v>7.2314074277084597E-2</v>
      </c>
      <c r="J659" s="17">
        <v>2.40825522262667E-2</v>
      </c>
      <c r="K659" s="17">
        <v>1.7304706196801901E-2</v>
      </c>
      <c r="L659" s="17">
        <v>1.7070555066211201E-2</v>
      </c>
      <c r="M659" s="17"/>
      <c r="N659" s="17">
        <v>6.6375811258706993E-2</v>
      </c>
      <c r="O659" s="17">
        <v>3.5900694419047301E-2</v>
      </c>
      <c r="P659" s="17">
        <v>5.2914007947318598E-2</v>
      </c>
      <c r="Q659" s="17">
        <v>3.2469933931295297E-2</v>
      </c>
      <c r="R659" s="17">
        <v>3.5872130149223802E-2</v>
      </c>
      <c r="S659" s="17">
        <v>4.5025022566467898E-2</v>
      </c>
      <c r="T659" s="17">
        <v>3.2258925372369497E-2</v>
      </c>
      <c r="U659" s="17">
        <v>8.5790180967318497E-2</v>
      </c>
      <c r="V659" s="17">
        <v>3.6293335859278998E-2</v>
      </c>
      <c r="W659" s="17">
        <v>4.0807463959517197E-2</v>
      </c>
      <c r="X659" s="17">
        <v>1.8994599986642501E-2</v>
      </c>
      <c r="Y659" s="17">
        <v>0.11538701228334</v>
      </c>
      <c r="Z659" s="17"/>
      <c r="AA659" s="17">
        <v>3.4195980649003102E-2</v>
      </c>
      <c r="AB659" s="17">
        <v>5.5442095211577197E-2</v>
      </c>
      <c r="AC659" s="17">
        <v>4.5848960732930502E-2</v>
      </c>
      <c r="AD659" s="17">
        <v>6.1606912849333402E-2</v>
      </c>
      <c r="AE659" s="17">
        <v>6.7227617434197001E-2</v>
      </c>
      <c r="AF659" s="17"/>
      <c r="AG659" s="17">
        <v>3.8770110817558497E-2</v>
      </c>
      <c r="AH659" s="17">
        <v>5.1161632966952003E-2</v>
      </c>
      <c r="AI659" s="17">
        <v>5.1854136238143299E-2</v>
      </c>
      <c r="AJ659" s="17">
        <v>4.22215341989228E-2</v>
      </c>
      <c r="AK659" s="17">
        <v>8.6831530371964297E-2</v>
      </c>
    </row>
    <row r="660" spans="2:37" x14ac:dyDescent="0.2">
      <c r="B660" t="s">
        <v>280</v>
      </c>
      <c r="C660" s="17">
        <v>2.55040588862963E-2</v>
      </c>
      <c r="D660" s="17">
        <v>2.6440794423473801E-2</v>
      </c>
      <c r="E660" s="17">
        <v>2.45895801326977E-2</v>
      </c>
      <c r="F660" s="17"/>
      <c r="G660" s="17">
        <v>4.5002233059818701E-2</v>
      </c>
      <c r="H660" s="17">
        <v>4.4378645349335298E-2</v>
      </c>
      <c r="I660" s="17">
        <v>3.7086461692171203E-2</v>
      </c>
      <c r="J660" s="17">
        <v>1.3775495528094799E-2</v>
      </c>
      <c r="K660" s="17">
        <v>9.3496536860803291E-3</v>
      </c>
      <c r="L660" s="17">
        <v>8.2636558044784196E-3</v>
      </c>
      <c r="M660" s="17"/>
      <c r="N660" s="17">
        <v>5.0650081807862499E-2</v>
      </c>
      <c r="O660" s="17">
        <v>1.0548076441328999E-2</v>
      </c>
      <c r="P660" s="17">
        <v>3.0944684388249301E-2</v>
      </c>
      <c r="Q660" s="17">
        <v>1.5872181080109099E-2</v>
      </c>
      <c r="R660" s="17">
        <v>3.2398401443229599E-2</v>
      </c>
      <c r="S660" s="17">
        <v>2.4000389705129702E-2</v>
      </c>
      <c r="T660" s="17">
        <v>9.6920764797105794E-3</v>
      </c>
      <c r="U660" s="17">
        <v>9.7649338172369499E-3</v>
      </c>
      <c r="V660" s="17">
        <v>4.1387261245036402E-2</v>
      </c>
      <c r="W660" s="17">
        <v>8.9344322233270608E-3</v>
      </c>
      <c r="X660" s="17">
        <v>3.3897397816120202E-2</v>
      </c>
      <c r="Y660" s="17">
        <v>1.6200627771691699E-2</v>
      </c>
      <c r="Z660" s="17"/>
      <c r="AA660" s="17">
        <v>4.0301426037069002E-2</v>
      </c>
      <c r="AB660" s="17">
        <v>3.8817785547989397E-2</v>
      </c>
      <c r="AC660" s="17">
        <v>1.16176989932838E-2</v>
      </c>
      <c r="AD660" s="17">
        <v>1.27355690815452E-2</v>
      </c>
      <c r="AE660" s="17">
        <v>3.5987090122799201E-2</v>
      </c>
      <c r="AF660" s="17"/>
      <c r="AG660" s="17">
        <v>2.4233265530497101E-2</v>
      </c>
      <c r="AH660" s="17">
        <v>3.2271193569080502E-2</v>
      </c>
      <c r="AI660" s="17">
        <v>2.1550386734292999E-2</v>
      </c>
      <c r="AJ660" s="17">
        <v>2.30400276016723E-2</v>
      </c>
      <c r="AK660" s="17">
        <v>1.1871713951828899E-2</v>
      </c>
    </row>
    <row r="661" spans="2:37" x14ac:dyDescent="0.2">
      <c r="B661" t="s">
        <v>153</v>
      </c>
      <c r="C661" s="17">
        <v>7.8996758250182403E-2</v>
      </c>
      <c r="D661" s="17">
        <v>6.3108183452296004E-2</v>
      </c>
      <c r="E661" s="17">
        <v>9.4507821406183801E-2</v>
      </c>
      <c r="F661" s="17"/>
      <c r="G661" s="17">
        <v>6.2723760824962699E-2</v>
      </c>
      <c r="H661" s="17">
        <v>4.1698430347269902E-2</v>
      </c>
      <c r="I661" s="17">
        <v>7.4630278044999707E-2</v>
      </c>
      <c r="J661" s="17">
        <v>7.7824557952235099E-2</v>
      </c>
      <c r="K661" s="17">
        <v>9.0097373237624706E-2</v>
      </c>
      <c r="L661" s="17">
        <v>0.117024187282509</v>
      </c>
      <c r="M661" s="17"/>
      <c r="N661" s="17">
        <v>6.3852766148047399E-2</v>
      </c>
      <c r="O661" s="17">
        <v>6.7682937076054897E-2</v>
      </c>
      <c r="P661" s="17">
        <v>0.104479834450277</v>
      </c>
      <c r="Q661" s="17">
        <v>9.7269408666464496E-2</v>
      </c>
      <c r="R661" s="17">
        <v>6.9269122602840294E-2</v>
      </c>
      <c r="S661" s="17">
        <v>6.7506048591702894E-2</v>
      </c>
      <c r="T661" s="17">
        <v>9.7259107169961806E-2</v>
      </c>
      <c r="U661" s="17">
        <v>0.100525527422896</v>
      </c>
      <c r="V661" s="17">
        <v>6.3147193759915704E-2</v>
      </c>
      <c r="W661" s="17">
        <v>8.8446515096020806E-2</v>
      </c>
      <c r="X661" s="17">
        <v>8.1369139155290898E-2</v>
      </c>
      <c r="Y661" s="17">
        <v>8.2063915578658594E-2</v>
      </c>
      <c r="Z661" s="17"/>
      <c r="AA661" s="17">
        <v>4.9530035406418899E-2</v>
      </c>
      <c r="AB661" s="17">
        <v>3.9725436359094903E-2</v>
      </c>
      <c r="AC661" s="17">
        <v>9.6313287899922995E-2</v>
      </c>
      <c r="AD661" s="17">
        <v>5.5688106616117602E-2</v>
      </c>
      <c r="AE661" s="17">
        <v>6.75531596197263E-2</v>
      </c>
      <c r="AF661" s="17"/>
      <c r="AG661" s="17">
        <v>5.0106756223960103E-2</v>
      </c>
      <c r="AH661" s="17">
        <v>4.9125809996869302E-2</v>
      </c>
      <c r="AI661" s="17">
        <v>8.2319698335847902E-2</v>
      </c>
      <c r="AJ661" s="17">
        <v>7.1414199163573805E-2</v>
      </c>
      <c r="AK661" s="17">
        <v>6.53302196352267E-2</v>
      </c>
    </row>
    <row r="662" spans="2:37" x14ac:dyDescent="0.2">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c r="AD662" s="17"/>
      <c r="AE662" s="17"/>
      <c r="AF662" s="17"/>
      <c r="AG662" s="17"/>
      <c r="AH662" s="17"/>
      <c r="AI662" s="17"/>
      <c r="AJ662" s="17"/>
      <c r="AK662" s="17"/>
    </row>
    <row r="663" spans="2:37" x14ac:dyDescent="0.2">
      <c r="B663" s="6" t="s">
        <v>285</v>
      </c>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c r="AD663" s="17"/>
      <c r="AE663" s="17"/>
      <c r="AF663" s="17"/>
      <c r="AG663" s="17"/>
      <c r="AH663" s="17"/>
      <c r="AI663" s="17"/>
      <c r="AJ663" s="17"/>
      <c r="AK663" s="17"/>
    </row>
    <row r="664" spans="2:37" x14ac:dyDescent="0.2">
      <c r="B664" s="21" t="s">
        <v>60</v>
      </c>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c r="AD664" s="17"/>
      <c r="AE664" s="17"/>
      <c r="AF664" s="17"/>
      <c r="AG664" s="17"/>
      <c r="AH664" s="17"/>
      <c r="AI664" s="17"/>
      <c r="AJ664" s="17"/>
      <c r="AK664" s="17"/>
    </row>
    <row r="665" spans="2:37" x14ac:dyDescent="0.2">
      <c r="B665" t="s">
        <v>225</v>
      </c>
      <c r="C665" s="17">
        <v>0.10061301206317801</v>
      </c>
      <c r="D665" s="17">
        <v>0.12228154857298799</v>
      </c>
      <c r="E665" s="17">
        <v>7.9459318759831199E-2</v>
      </c>
      <c r="F665" s="17"/>
      <c r="G665" s="17">
        <v>0.20450939041652599</v>
      </c>
      <c r="H665" s="17">
        <v>0.173039614585594</v>
      </c>
      <c r="I665" s="17">
        <v>0.12289808459728099</v>
      </c>
      <c r="J665" s="17">
        <v>6.2737296310691207E-2</v>
      </c>
      <c r="K665" s="17">
        <v>4.3014947194167E-2</v>
      </c>
      <c r="L665" s="17">
        <v>2.44884720395682E-2</v>
      </c>
      <c r="M665" s="17"/>
      <c r="N665" s="17">
        <v>0.15416949315724601</v>
      </c>
      <c r="O665" s="17">
        <v>7.6584094146411902E-2</v>
      </c>
      <c r="P665" s="17">
        <v>6.4466329928841604E-2</v>
      </c>
      <c r="Q665" s="17">
        <v>8.5661754828318101E-2</v>
      </c>
      <c r="R665" s="17">
        <v>9.0299704709484896E-2</v>
      </c>
      <c r="S665" s="17">
        <v>8.69255704581441E-2</v>
      </c>
      <c r="T665" s="17">
        <v>9.8116816564844805E-2</v>
      </c>
      <c r="U665" s="17">
        <v>0.17246988845557901</v>
      </c>
      <c r="V665" s="17">
        <v>0.13187451873167699</v>
      </c>
      <c r="W665" s="17">
        <v>8.6620912949300605E-2</v>
      </c>
      <c r="X665" s="17">
        <v>8.2125131456623202E-2</v>
      </c>
      <c r="Y665" s="17">
        <v>2.9348517822170201E-2</v>
      </c>
      <c r="Z665" s="17"/>
      <c r="AA665" s="17">
        <v>8.5724758967466605E-2</v>
      </c>
      <c r="AB665" s="17">
        <v>0.175464891312998</v>
      </c>
      <c r="AC665" s="17">
        <v>5.23882557969352E-2</v>
      </c>
      <c r="AD665" s="17">
        <v>8.3347356399192898E-2</v>
      </c>
      <c r="AE665" s="17">
        <v>0.122080427209839</v>
      </c>
      <c r="AF665" s="17"/>
      <c r="AG665" s="17">
        <v>6.3789669369512497E-2</v>
      </c>
      <c r="AH665" s="17">
        <v>0.129229602998711</v>
      </c>
      <c r="AI665" s="17">
        <v>6.5561820728540804E-2</v>
      </c>
      <c r="AJ665" s="17">
        <v>0.10130039661213699</v>
      </c>
      <c r="AK665" s="17">
        <v>0.16955593777106201</v>
      </c>
    </row>
    <row r="666" spans="2:37" x14ac:dyDescent="0.2">
      <c r="B666" t="s">
        <v>282</v>
      </c>
      <c r="C666" s="17">
        <v>0.27107837151633801</v>
      </c>
      <c r="D666" s="17">
        <v>0.28580073771511599</v>
      </c>
      <c r="E666" s="17">
        <v>0.25670580790884701</v>
      </c>
      <c r="F666" s="17"/>
      <c r="G666" s="17">
        <v>0.33947153100379002</v>
      </c>
      <c r="H666" s="17">
        <v>0.41963759963386599</v>
      </c>
      <c r="I666" s="17">
        <v>0.31639364263207298</v>
      </c>
      <c r="J666" s="17">
        <v>0.237766712214771</v>
      </c>
      <c r="K666" s="17">
        <v>0.17149661042893499</v>
      </c>
      <c r="L666" s="17">
        <v>0.16248787690981301</v>
      </c>
      <c r="M666" s="17"/>
      <c r="N666" s="17">
        <v>0.35557834196389498</v>
      </c>
      <c r="O666" s="17">
        <v>0.248911863144648</v>
      </c>
      <c r="P666" s="17">
        <v>0.293584544316836</v>
      </c>
      <c r="Q666" s="17">
        <v>0.210550236710877</v>
      </c>
      <c r="R666" s="17">
        <v>0.32675857716053203</v>
      </c>
      <c r="S666" s="17">
        <v>0.30654714773623998</v>
      </c>
      <c r="T666" s="17">
        <v>0.220750499755415</v>
      </c>
      <c r="U666" s="17">
        <v>0.27203781787199999</v>
      </c>
      <c r="V666" s="17">
        <v>0.27659257573246898</v>
      </c>
      <c r="W666" s="17">
        <v>0.20869538272319299</v>
      </c>
      <c r="X666" s="17">
        <v>0.23035121174300999</v>
      </c>
      <c r="Y666" s="17">
        <v>0.22557665347774</v>
      </c>
      <c r="Z666" s="17"/>
      <c r="AA666" s="17">
        <v>0.30184097723317499</v>
      </c>
      <c r="AB666" s="17">
        <v>0.34894835466292501</v>
      </c>
      <c r="AC666" s="17">
        <v>0.26551085513260397</v>
      </c>
      <c r="AD666" s="17">
        <v>0.25560440236924198</v>
      </c>
      <c r="AE666" s="17">
        <v>0.29153306248278599</v>
      </c>
      <c r="AF666" s="17"/>
      <c r="AG666" s="17">
        <v>0.29642525546450799</v>
      </c>
      <c r="AH666" s="17">
        <v>0.29985962746943501</v>
      </c>
      <c r="AI666" s="17">
        <v>0.26033071967313598</v>
      </c>
      <c r="AJ666" s="17">
        <v>0.27169903588086303</v>
      </c>
      <c r="AK666" s="17">
        <v>0.28194035599256401</v>
      </c>
    </row>
    <row r="667" spans="2:37" x14ac:dyDescent="0.2">
      <c r="B667" t="s">
        <v>283</v>
      </c>
      <c r="C667" s="17">
        <v>0.36406105295195001</v>
      </c>
      <c r="D667" s="17">
        <v>0.37696215560826901</v>
      </c>
      <c r="E667" s="17">
        <v>0.35146647976777901</v>
      </c>
      <c r="F667" s="17"/>
      <c r="G667" s="17">
        <v>0.321098876814292</v>
      </c>
      <c r="H667" s="17">
        <v>0.28392690403779097</v>
      </c>
      <c r="I667" s="17">
        <v>0.34973725246373799</v>
      </c>
      <c r="J667" s="17">
        <v>0.40340236351718101</v>
      </c>
      <c r="K667" s="17">
        <v>0.449990720728212</v>
      </c>
      <c r="L667" s="17">
        <v>0.37954117567136603</v>
      </c>
      <c r="M667" s="17"/>
      <c r="N667" s="17">
        <v>0.31608551559318498</v>
      </c>
      <c r="O667" s="17">
        <v>0.347781789179409</v>
      </c>
      <c r="P667" s="17">
        <v>0.32999507863548</v>
      </c>
      <c r="Q667" s="17">
        <v>0.36504330697642001</v>
      </c>
      <c r="R667" s="17">
        <v>0.37301581373585002</v>
      </c>
      <c r="S667" s="17">
        <v>0.37681618633299402</v>
      </c>
      <c r="T667" s="17">
        <v>0.33656813344632103</v>
      </c>
      <c r="U667" s="17">
        <v>0.30105103872174299</v>
      </c>
      <c r="V667" s="17">
        <v>0.38514784397156498</v>
      </c>
      <c r="W667" s="17">
        <v>0.46252281342698898</v>
      </c>
      <c r="X667" s="17">
        <v>0.38632399050084598</v>
      </c>
      <c r="Y667" s="17">
        <v>0.43390376664005897</v>
      </c>
      <c r="Z667" s="17"/>
      <c r="AA667" s="17">
        <v>0.32629165524537901</v>
      </c>
      <c r="AB667" s="17">
        <v>0.32554786863265001</v>
      </c>
      <c r="AC667" s="17">
        <v>0.41842994096013902</v>
      </c>
      <c r="AD667" s="17">
        <v>0.38087935038974502</v>
      </c>
      <c r="AE667" s="17">
        <v>0.35718025630128702</v>
      </c>
      <c r="AF667" s="17"/>
      <c r="AG667" s="17">
        <v>0.34532783843349002</v>
      </c>
      <c r="AH667" s="17">
        <v>0.37935730954785402</v>
      </c>
      <c r="AI667" s="17">
        <v>0.40955059216002099</v>
      </c>
      <c r="AJ667" s="17">
        <v>0.36770911779426002</v>
      </c>
      <c r="AK667" s="17">
        <v>0.32998214572185403</v>
      </c>
    </row>
    <row r="668" spans="2:37" x14ac:dyDescent="0.2">
      <c r="B668" t="s">
        <v>284</v>
      </c>
      <c r="C668" s="17">
        <v>0.20176577812056301</v>
      </c>
      <c r="D668" s="17">
        <v>0.16058977451959799</v>
      </c>
      <c r="E668" s="17">
        <v>0.24196344219621499</v>
      </c>
      <c r="F668" s="17"/>
      <c r="G668" s="17">
        <v>7.6434654449970399E-2</v>
      </c>
      <c r="H668" s="17">
        <v>8.8427486098199296E-2</v>
      </c>
      <c r="I668" s="17">
        <v>0.132833848602426</v>
      </c>
      <c r="J668" s="17">
        <v>0.229923757545791</v>
      </c>
      <c r="K668" s="17">
        <v>0.285260401358094</v>
      </c>
      <c r="L668" s="17">
        <v>0.35353948607511299</v>
      </c>
      <c r="M668" s="17"/>
      <c r="N668" s="17">
        <v>0.10168435779992401</v>
      </c>
      <c r="O668" s="17">
        <v>0.25302825061290002</v>
      </c>
      <c r="P668" s="17">
        <v>0.242521255839179</v>
      </c>
      <c r="Q668" s="17">
        <v>0.281208028818483</v>
      </c>
      <c r="R668" s="17">
        <v>0.15086970380534501</v>
      </c>
      <c r="S668" s="17">
        <v>0.17048065841452301</v>
      </c>
      <c r="T668" s="17">
        <v>0.25652709861213302</v>
      </c>
      <c r="U668" s="17">
        <v>0.18121789224926799</v>
      </c>
      <c r="V668" s="17">
        <v>0.15715779747143499</v>
      </c>
      <c r="W668" s="17">
        <v>0.21608061097253201</v>
      </c>
      <c r="X668" s="17">
        <v>0.23873819219324699</v>
      </c>
      <c r="Y668" s="17">
        <v>0.25407807383783698</v>
      </c>
      <c r="Z668" s="17"/>
      <c r="AA668" s="17">
        <v>0.24179063109836099</v>
      </c>
      <c r="AB668" s="17">
        <v>0.113529173642472</v>
      </c>
      <c r="AC668" s="17">
        <v>0.194030787835685</v>
      </c>
      <c r="AD668" s="17">
        <v>0.23958509505851999</v>
      </c>
      <c r="AE668" s="17">
        <v>0.154883163723255</v>
      </c>
      <c r="AF668" s="17"/>
      <c r="AG668" s="17">
        <v>0.249982738329141</v>
      </c>
      <c r="AH668" s="17">
        <v>0.13822135742748401</v>
      </c>
      <c r="AI668" s="17">
        <v>0.20223909755876501</v>
      </c>
      <c r="AJ668" s="17">
        <v>0.21326247827737499</v>
      </c>
      <c r="AK668" s="17">
        <v>0.17787573439354801</v>
      </c>
    </row>
    <row r="669" spans="2:37" x14ac:dyDescent="0.2">
      <c r="B669" t="s">
        <v>153</v>
      </c>
      <c r="C669" s="17">
        <v>6.2481785347968798E-2</v>
      </c>
      <c r="D669" s="17">
        <v>5.43657835840314E-2</v>
      </c>
      <c r="E669" s="17">
        <v>7.04049513673278E-2</v>
      </c>
      <c r="F669" s="17"/>
      <c r="G669" s="17">
        <v>5.8485547315421202E-2</v>
      </c>
      <c r="H669" s="17">
        <v>3.4968395644548497E-2</v>
      </c>
      <c r="I669" s="17">
        <v>7.8137171704481201E-2</v>
      </c>
      <c r="J669" s="17">
        <v>6.6169870411567203E-2</v>
      </c>
      <c r="K669" s="17">
        <v>5.0237320290591601E-2</v>
      </c>
      <c r="L669" s="17">
        <v>7.9942989304141898E-2</v>
      </c>
      <c r="M669" s="17"/>
      <c r="N669" s="17">
        <v>7.2482291485749806E-2</v>
      </c>
      <c r="O669" s="17">
        <v>7.3694002916631099E-2</v>
      </c>
      <c r="P669" s="17">
        <v>6.9432791279663703E-2</v>
      </c>
      <c r="Q669" s="17">
        <v>5.7536672665901699E-2</v>
      </c>
      <c r="R669" s="17">
        <v>5.9056200588788403E-2</v>
      </c>
      <c r="S669" s="17">
        <v>5.9230437058099897E-2</v>
      </c>
      <c r="T669" s="17">
        <v>8.8037451621286206E-2</v>
      </c>
      <c r="U669" s="17">
        <v>7.3223362701409805E-2</v>
      </c>
      <c r="V669" s="17">
        <v>4.9227264092853697E-2</v>
      </c>
      <c r="W669" s="17">
        <v>2.6080279927985998E-2</v>
      </c>
      <c r="X669" s="17">
        <v>6.2461474106273701E-2</v>
      </c>
      <c r="Y669" s="17">
        <v>5.7092988222193997E-2</v>
      </c>
      <c r="Z669" s="17"/>
      <c r="AA669" s="17">
        <v>4.4351977455619897E-2</v>
      </c>
      <c r="AB669" s="17">
        <v>3.6509711748953698E-2</v>
      </c>
      <c r="AC669" s="17">
        <v>6.9640160274636501E-2</v>
      </c>
      <c r="AD669" s="17">
        <v>4.0583795783300902E-2</v>
      </c>
      <c r="AE669" s="17">
        <v>7.4323090282832405E-2</v>
      </c>
      <c r="AF669" s="17"/>
      <c r="AG669" s="17">
        <v>4.4474498403349501E-2</v>
      </c>
      <c r="AH669" s="17">
        <v>5.33321025565167E-2</v>
      </c>
      <c r="AI669" s="17">
        <v>6.2317769879538E-2</v>
      </c>
      <c r="AJ669" s="17">
        <v>4.6028971435364198E-2</v>
      </c>
      <c r="AK669" s="17">
        <v>4.06458261209715E-2</v>
      </c>
    </row>
    <row r="670" spans="2:37" x14ac:dyDescent="0.2">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c r="AD670" s="17"/>
      <c r="AE670" s="17"/>
      <c r="AF670" s="17"/>
      <c r="AG670" s="17"/>
      <c r="AH670" s="17"/>
      <c r="AI670" s="17"/>
      <c r="AJ670" s="17"/>
      <c r="AK670" s="17"/>
    </row>
    <row r="671" spans="2:37" x14ac:dyDescent="0.2">
      <c r="B671" s="6" t="s">
        <v>289</v>
      </c>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c r="AD671" s="17"/>
      <c r="AE671" s="17"/>
      <c r="AF671" s="17"/>
      <c r="AG671" s="17"/>
      <c r="AH671" s="17"/>
      <c r="AI671" s="17"/>
      <c r="AJ671" s="17"/>
      <c r="AK671" s="17"/>
    </row>
    <row r="672" spans="2:37" x14ac:dyDescent="0.2">
      <c r="B672" s="21" t="s">
        <v>96</v>
      </c>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c r="AF672" s="17"/>
      <c r="AG672" s="17"/>
      <c r="AH672" s="17"/>
      <c r="AI672" s="17"/>
      <c r="AJ672" s="17"/>
      <c r="AK672" s="17"/>
    </row>
    <row r="673" spans="2:37" x14ac:dyDescent="0.2">
      <c r="B673" t="s">
        <v>286</v>
      </c>
      <c r="C673" s="17">
        <v>6.1988560254460798E-2</v>
      </c>
      <c r="D673" s="17">
        <v>7.1314585025519905E-2</v>
      </c>
      <c r="E673" s="17">
        <v>5.2891005268866302E-2</v>
      </c>
      <c r="F673" s="17"/>
      <c r="G673" s="17">
        <v>0.124596052775883</v>
      </c>
      <c r="H673" s="17">
        <v>0.11949186648214701</v>
      </c>
      <c r="I673" s="17">
        <v>9.8134410047609102E-2</v>
      </c>
      <c r="J673" s="17">
        <v>2.6189935087774001E-2</v>
      </c>
      <c r="K673" s="17">
        <v>1.61123376399664E-2</v>
      </c>
      <c r="L673" s="17">
        <v>4.3636637739371802E-3</v>
      </c>
      <c r="M673" s="17"/>
      <c r="N673" s="17">
        <v>0.13478916269368499</v>
      </c>
      <c r="O673" s="17">
        <v>3.5417323439890701E-2</v>
      </c>
      <c r="P673" s="17">
        <v>2.19753305508067E-2</v>
      </c>
      <c r="Q673" s="17">
        <v>4.5920425921394904E-3</v>
      </c>
      <c r="R673" s="17">
        <v>8.2712412204351105E-2</v>
      </c>
      <c r="S673" s="17">
        <v>6.6343402640977503E-2</v>
      </c>
      <c r="T673" s="17">
        <v>5.1877856614391003E-2</v>
      </c>
      <c r="U673" s="17">
        <v>8.3020600373877596E-2</v>
      </c>
      <c r="V673" s="17">
        <v>4.2510413785237698E-2</v>
      </c>
      <c r="W673" s="17">
        <v>8.1854681018034003E-2</v>
      </c>
      <c r="X673" s="17">
        <v>6.5740307807221607E-2</v>
      </c>
      <c r="Y673" s="17">
        <v>5.7839415921498501E-2</v>
      </c>
      <c r="Z673" s="17"/>
      <c r="AA673" s="17">
        <v>9.2433454388591199E-2</v>
      </c>
      <c r="AB673" s="17">
        <v>9.5200388331356495E-2</v>
      </c>
      <c r="AC673" s="17">
        <v>6.4257717332956502E-2</v>
      </c>
      <c r="AD673" s="17">
        <v>5.2796639294863203E-2</v>
      </c>
      <c r="AE673" s="17">
        <v>4.1658421663481097E-2</v>
      </c>
      <c r="AF673" s="17"/>
      <c r="AG673" s="17">
        <v>8.73146670183024E-2</v>
      </c>
      <c r="AH673" s="17">
        <v>6.0850898111159998E-2</v>
      </c>
      <c r="AI673" s="17">
        <v>4.4990607642717499E-2</v>
      </c>
      <c r="AJ673" s="17">
        <v>7.2284649489594802E-2</v>
      </c>
      <c r="AK673" s="17">
        <v>4.20965886983522E-2</v>
      </c>
    </row>
    <row r="674" spans="2:37" x14ac:dyDescent="0.2">
      <c r="B674" t="s">
        <v>287</v>
      </c>
      <c r="C674" s="17">
        <v>0.28501608764641501</v>
      </c>
      <c r="D674" s="17">
        <v>0.328713698749724</v>
      </c>
      <c r="E674" s="17">
        <v>0.24238898451184501</v>
      </c>
      <c r="F674" s="17"/>
      <c r="G674" s="17">
        <v>0.44309875382082903</v>
      </c>
      <c r="H674" s="17">
        <v>0.403571625278763</v>
      </c>
      <c r="I674" s="17">
        <v>0.28130434379568597</v>
      </c>
      <c r="J674" s="17">
        <v>0.24126999612769501</v>
      </c>
      <c r="K674" s="17">
        <v>0.21823751175877901</v>
      </c>
      <c r="L674" s="17">
        <v>0.167479748807142</v>
      </c>
      <c r="M674" s="17"/>
      <c r="N674" s="17">
        <v>0.35238943170408099</v>
      </c>
      <c r="O674" s="17">
        <v>0.26176620145810803</v>
      </c>
      <c r="P674" s="17">
        <v>0.27664696127795302</v>
      </c>
      <c r="Q674" s="17">
        <v>0.237852218036678</v>
      </c>
      <c r="R674" s="17">
        <v>0.25859648130865698</v>
      </c>
      <c r="S674" s="17">
        <v>0.369601191716874</v>
      </c>
      <c r="T674" s="17">
        <v>0.26626032803355898</v>
      </c>
      <c r="U674" s="17">
        <v>0.36825201452383899</v>
      </c>
      <c r="V674" s="17">
        <v>0.29792232014730602</v>
      </c>
      <c r="W674" s="17">
        <v>0.249692710577754</v>
      </c>
      <c r="X674" s="17">
        <v>0.20094173769149501</v>
      </c>
      <c r="Y674" s="17">
        <v>0.17980747034332301</v>
      </c>
      <c r="Z674" s="17"/>
      <c r="AA674" s="17">
        <v>0.278857314845257</v>
      </c>
      <c r="AB674" s="17">
        <v>0.342190178449643</v>
      </c>
      <c r="AC674" s="17">
        <v>0.28012877476655101</v>
      </c>
      <c r="AD674" s="17">
        <v>0.26400328176138399</v>
      </c>
      <c r="AE674" s="17">
        <v>0.39805037524975101</v>
      </c>
      <c r="AF674" s="17"/>
      <c r="AG674" s="17">
        <v>0.245167662264</v>
      </c>
      <c r="AH674" s="17">
        <v>0.326185303838467</v>
      </c>
      <c r="AI674" s="17">
        <v>0.30205548233275697</v>
      </c>
      <c r="AJ674" s="17">
        <v>0.26068443329899899</v>
      </c>
      <c r="AK674" s="17">
        <v>0.38606854458258399</v>
      </c>
    </row>
    <row r="675" spans="2:37" x14ac:dyDescent="0.2">
      <c r="B675" t="s">
        <v>288</v>
      </c>
      <c r="C675" s="17">
        <v>0.56830884054306197</v>
      </c>
      <c r="D675" s="17">
        <v>0.52214281680048602</v>
      </c>
      <c r="E675" s="17">
        <v>0.61334388492421799</v>
      </c>
      <c r="F675" s="17"/>
      <c r="G675" s="17">
        <v>0.35182153733375998</v>
      </c>
      <c r="H675" s="17">
        <v>0.42046738254171101</v>
      </c>
      <c r="I675" s="17">
        <v>0.52732611521952399</v>
      </c>
      <c r="J675" s="17">
        <v>0.62758683200062504</v>
      </c>
      <c r="K675" s="17">
        <v>0.67697881518783098</v>
      </c>
      <c r="L675" s="17">
        <v>0.743848426934825</v>
      </c>
      <c r="M675" s="17"/>
      <c r="N675" s="17">
        <v>0.44249213258651099</v>
      </c>
      <c r="O675" s="17">
        <v>0.61602549536446904</v>
      </c>
      <c r="P675" s="17">
        <v>0.59622915764220596</v>
      </c>
      <c r="Q675" s="17">
        <v>0.64751637664050499</v>
      </c>
      <c r="R675" s="17">
        <v>0.56390652749648895</v>
      </c>
      <c r="S675" s="17">
        <v>0.48281493586247198</v>
      </c>
      <c r="T675" s="17">
        <v>0.59126360336289496</v>
      </c>
      <c r="U675" s="17">
        <v>0.43794764296930999</v>
      </c>
      <c r="V675" s="17">
        <v>0.57196499667995504</v>
      </c>
      <c r="W675" s="17">
        <v>0.643994965160815</v>
      </c>
      <c r="X675" s="17">
        <v>0.642759619582428</v>
      </c>
      <c r="Y675" s="17">
        <v>0.65251501551839597</v>
      </c>
      <c r="Z675" s="17"/>
      <c r="AA675" s="17">
        <v>0.56875811184125402</v>
      </c>
      <c r="AB675" s="17">
        <v>0.50613378508478102</v>
      </c>
      <c r="AC675" s="17">
        <v>0.56427841084946895</v>
      </c>
      <c r="AD675" s="17">
        <v>0.61436460474982901</v>
      </c>
      <c r="AE675" s="17">
        <v>0.48414733904573798</v>
      </c>
      <c r="AF675" s="17"/>
      <c r="AG675" s="17">
        <v>0.60649161471064195</v>
      </c>
      <c r="AH675" s="17">
        <v>0.55017435450935304</v>
      </c>
      <c r="AI675" s="17">
        <v>0.59788880885484896</v>
      </c>
      <c r="AJ675" s="17">
        <v>0.58608486443466001</v>
      </c>
      <c r="AK675" s="17">
        <v>0.49737301719318999</v>
      </c>
    </row>
    <row r="676" spans="2:37" x14ac:dyDescent="0.2">
      <c r="B676" t="s">
        <v>153</v>
      </c>
      <c r="C676" s="17">
        <v>8.4686511556060495E-2</v>
      </c>
      <c r="D676" s="17">
        <v>7.7828899424271195E-2</v>
      </c>
      <c r="E676" s="17">
        <v>9.1376125295072302E-2</v>
      </c>
      <c r="F676" s="17"/>
      <c r="G676" s="17">
        <v>8.0483656069527704E-2</v>
      </c>
      <c r="H676" s="17">
        <v>5.6469125697377803E-2</v>
      </c>
      <c r="I676" s="17">
        <v>9.32351309371795E-2</v>
      </c>
      <c r="J676" s="17">
        <v>0.104953236783908</v>
      </c>
      <c r="K676" s="17">
        <v>8.8671335413422703E-2</v>
      </c>
      <c r="L676" s="17">
        <v>8.4308160484097103E-2</v>
      </c>
      <c r="M676" s="17"/>
      <c r="N676" s="17">
        <v>7.0329273015723504E-2</v>
      </c>
      <c r="O676" s="17">
        <v>8.6790979737532803E-2</v>
      </c>
      <c r="P676" s="17">
        <v>0.105148550529034</v>
      </c>
      <c r="Q676" s="17">
        <v>0.11003936273067801</v>
      </c>
      <c r="R676" s="17">
        <v>9.4784578990503396E-2</v>
      </c>
      <c r="S676" s="17">
        <v>8.12404697796765E-2</v>
      </c>
      <c r="T676" s="17">
        <v>9.0598211989154395E-2</v>
      </c>
      <c r="U676" s="17">
        <v>0.11077974213297299</v>
      </c>
      <c r="V676" s="17">
        <v>8.7602269387501597E-2</v>
      </c>
      <c r="W676" s="17">
        <v>2.4457643243397401E-2</v>
      </c>
      <c r="X676" s="17">
        <v>9.0558334918855496E-2</v>
      </c>
      <c r="Y676" s="17">
        <v>0.109838098216783</v>
      </c>
      <c r="Z676" s="17"/>
      <c r="AA676" s="17">
        <v>5.9951118924898503E-2</v>
      </c>
      <c r="AB676" s="17">
        <v>5.6475648134218098E-2</v>
      </c>
      <c r="AC676" s="17">
        <v>9.13350970510243E-2</v>
      </c>
      <c r="AD676" s="17">
        <v>6.8835474193924398E-2</v>
      </c>
      <c r="AE676" s="17">
        <v>7.6143864041030407E-2</v>
      </c>
      <c r="AF676" s="17"/>
      <c r="AG676" s="17">
        <v>6.1026056007056198E-2</v>
      </c>
      <c r="AH676" s="17">
        <v>6.2789443541020007E-2</v>
      </c>
      <c r="AI676" s="17">
        <v>5.5065101169676799E-2</v>
      </c>
      <c r="AJ676" s="17">
        <v>8.0946052776746699E-2</v>
      </c>
      <c r="AK676" s="17">
        <v>7.4461849525874299E-2</v>
      </c>
    </row>
    <row r="677" spans="2:37" x14ac:dyDescent="0.2">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c r="AD677" s="17"/>
      <c r="AE677" s="17"/>
      <c r="AF677" s="17"/>
      <c r="AG677" s="17"/>
      <c r="AH677" s="17"/>
      <c r="AI677" s="17"/>
      <c r="AJ677" s="17"/>
      <c r="AK677" s="17"/>
    </row>
    <row r="678" spans="2:37" x14ac:dyDescent="0.2">
      <c r="B678" s="6" t="s">
        <v>293</v>
      </c>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c r="AD678" s="17"/>
      <c r="AE678" s="17"/>
      <c r="AF678" s="17"/>
      <c r="AG678" s="17"/>
      <c r="AH678" s="17"/>
      <c r="AI678" s="17"/>
      <c r="AJ678" s="17"/>
      <c r="AK678" s="17"/>
    </row>
    <row r="679" spans="2:37" x14ac:dyDescent="0.2">
      <c r="B679" s="21" t="s">
        <v>60</v>
      </c>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c r="AD679" s="17"/>
      <c r="AE679" s="17"/>
      <c r="AF679" s="17"/>
      <c r="AG679" s="17"/>
      <c r="AH679" s="17"/>
      <c r="AI679" s="17"/>
      <c r="AJ679" s="17"/>
      <c r="AK679" s="17"/>
    </row>
    <row r="680" spans="2:37" x14ac:dyDescent="0.2">
      <c r="B680" t="s">
        <v>290</v>
      </c>
      <c r="C680" s="17">
        <v>9.0871075438561003E-2</v>
      </c>
      <c r="D680" s="17">
        <v>0.100501088981685</v>
      </c>
      <c r="E680" s="17">
        <v>8.1469870474575906E-2</v>
      </c>
      <c r="F680" s="17"/>
      <c r="G680" s="17">
        <v>0.18630589792678801</v>
      </c>
      <c r="H680" s="17">
        <v>0.19063261310733301</v>
      </c>
      <c r="I680" s="17">
        <v>0.120151419213493</v>
      </c>
      <c r="J680" s="17">
        <v>2.9273921042870101E-2</v>
      </c>
      <c r="K680" s="17">
        <v>3.2126684670245903E-2</v>
      </c>
      <c r="L680" s="17">
        <v>1.25042352128892E-2</v>
      </c>
      <c r="M680" s="17"/>
      <c r="N680" s="17">
        <v>0.12921360335070201</v>
      </c>
      <c r="O680" s="17">
        <v>7.5443349472067003E-2</v>
      </c>
      <c r="P680" s="17">
        <v>6.6747407352473795E-2</v>
      </c>
      <c r="Q680" s="17">
        <v>4.6454968703356997E-2</v>
      </c>
      <c r="R680" s="17">
        <v>0.11662256149833</v>
      </c>
      <c r="S680" s="17">
        <v>0.14408002252645799</v>
      </c>
      <c r="T680" s="17">
        <v>7.6690540560743495E-2</v>
      </c>
      <c r="U680" s="17">
        <v>0.109649466104061</v>
      </c>
      <c r="V680" s="17">
        <v>7.6874824067983599E-2</v>
      </c>
      <c r="W680" s="17">
        <v>8.7663961470856006E-2</v>
      </c>
      <c r="X680" s="17">
        <v>5.4536409196814899E-2</v>
      </c>
      <c r="Y680" s="17">
        <v>9.0817715558715206E-2</v>
      </c>
      <c r="Z680" s="17"/>
      <c r="AA680" s="17">
        <v>8.7014714147261002E-2</v>
      </c>
      <c r="AB680" s="17">
        <v>0.14843874887334599</v>
      </c>
      <c r="AC680" s="17">
        <v>5.2505347701781002E-2</v>
      </c>
      <c r="AD680" s="17">
        <v>7.8042547272237597E-2</v>
      </c>
      <c r="AE680" s="17">
        <v>0.10419817899304799</v>
      </c>
      <c r="AF680" s="17"/>
      <c r="AG680" s="17">
        <v>8.0091709447051698E-2</v>
      </c>
      <c r="AH680" s="17">
        <v>8.8082486461819307E-2</v>
      </c>
      <c r="AI680" s="17">
        <v>6.7126986575322803E-2</v>
      </c>
      <c r="AJ680" s="17">
        <v>9.8982793366225993E-2</v>
      </c>
      <c r="AK680" s="17">
        <v>0.15994102002781199</v>
      </c>
    </row>
    <row r="681" spans="2:37" x14ac:dyDescent="0.2">
      <c r="B681" t="s">
        <v>291</v>
      </c>
      <c r="C681" s="17">
        <v>0.27637067399882198</v>
      </c>
      <c r="D681" s="17">
        <v>0.30848729973781802</v>
      </c>
      <c r="E681" s="17">
        <v>0.24501713747763201</v>
      </c>
      <c r="F681" s="17"/>
      <c r="G681" s="17">
        <v>0.39793643176454402</v>
      </c>
      <c r="H681" s="17">
        <v>0.41178460242534598</v>
      </c>
      <c r="I681" s="17">
        <v>0.35815726364106798</v>
      </c>
      <c r="J681" s="17">
        <v>0.24601654097094899</v>
      </c>
      <c r="K681" s="17">
        <v>0.231701815072374</v>
      </c>
      <c r="L681" s="17">
        <v>7.4539102189708606E-2</v>
      </c>
      <c r="M681" s="17"/>
      <c r="N681" s="17">
        <v>0.37461556234364002</v>
      </c>
      <c r="O681" s="17">
        <v>0.23290723101147501</v>
      </c>
      <c r="P681" s="17">
        <v>0.32358105014690702</v>
      </c>
      <c r="Q681" s="17">
        <v>0.18552930957386801</v>
      </c>
      <c r="R681" s="17">
        <v>0.26910521735926901</v>
      </c>
      <c r="S681" s="17">
        <v>0.34443946482516202</v>
      </c>
      <c r="T681" s="17">
        <v>0.21215674300888601</v>
      </c>
      <c r="U681" s="17">
        <v>0.31460216611442199</v>
      </c>
      <c r="V681" s="17">
        <v>0.27474909674645398</v>
      </c>
      <c r="W681" s="17">
        <v>0.23502776061937899</v>
      </c>
      <c r="X681" s="17">
        <v>0.27268797314153198</v>
      </c>
      <c r="Y681" s="17">
        <v>0.22167977620969601</v>
      </c>
      <c r="Z681" s="17"/>
      <c r="AA681" s="17">
        <v>0.31166227365759602</v>
      </c>
      <c r="AB681" s="17">
        <v>0.34828938760801997</v>
      </c>
      <c r="AC681" s="17">
        <v>0.291144619286552</v>
      </c>
      <c r="AD681" s="17">
        <v>0.27079308219176301</v>
      </c>
      <c r="AE681" s="17">
        <v>0.33487764434991102</v>
      </c>
      <c r="AF681" s="17"/>
      <c r="AG681" s="17">
        <v>0.24969798794908299</v>
      </c>
      <c r="AH681" s="17">
        <v>0.32042166487010698</v>
      </c>
      <c r="AI681" s="17">
        <v>0.269564226338603</v>
      </c>
      <c r="AJ681" s="17">
        <v>0.30470449097895902</v>
      </c>
      <c r="AK681" s="17">
        <v>0.35908406447202001</v>
      </c>
    </row>
    <row r="682" spans="2:37" x14ac:dyDescent="0.2">
      <c r="B682" t="s">
        <v>292</v>
      </c>
      <c r="C682" s="17">
        <v>0.63275825056261503</v>
      </c>
      <c r="D682" s="17">
        <v>0.59101161128049795</v>
      </c>
      <c r="E682" s="17">
        <v>0.67351299204779302</v>
      </c>
      <c r="F682" s="17"/>
      <c r="G682" s="17">
        <v>0.415757670308668</v>
      </c>
      <c r="H682" s="17">
        <v>0.39758278446731898</v>
      </c>
      <c r="I682" s="17">
        <v>0.52169131714543704</v>
      </c>
      <c r="J682" s="17">
        <v>0.72470953798618198</v>
      </c>
      <c r="K682" s="17">
        <v>0.73617150025737899</v>
      </c>
      <c r="L682" s="17">
        <v>0.91295666259740305</v>
      </c>
      <c r="M682" s="17"/>
      <c r="N682" s="17">
        <v>0.496170834305658</v>
      </c>
      <c r="O682" s="17">
        <v>0.69164941951645798</v>
      </c>
      <c r="P682" s="17">
        <v>0.60967154250061995</v>
      </c>
      <c r="Q682" s="17">
        <v>0.76801572172277499</v>
      </c>
      <c r="R682" s="17">
        <v>0.61427222114240099</v>
      </c>
      <c r="S682" s="17">
        <v>0.51148051264838101</v>
      </c>
      <c r="T682" s="17">
        <v>0.71115271643037004</v>
      </c>
      <c r="U682" s="17">
        <v>0.57574836778151695</v>
      </c>
      <c r="V682" s="17">
        <v>0.64837607918556295</v>
      </c>
      <c r="W682" s="17">
        <v>0.677308277909766</v>
      </c>
      <c r="X682" s="17">
        <v>0.67277561766165295</v>
      </c>
      <c r="Y682" s="17">
        <v>0.68750250823158898</v>
      </c>
      <c r="Z682" s="17"/>
      <c r="AA682" s="17">
        <v>0.60132301219514295</v>
      </c>
      <c r="AB682" s="17">
        <v>0.50327186351863396</v>
      </c>
      <c r="AC682" s="17">
        <v>0.65635003301166694</v>
      </c>
      <c r="AD682" s="17">
        <v>0.65116437053599996</v>
      </c>
      <c r="AE682" s="17">
        <v>0.56092417665704097</v>
      </c>
      <c r="AF682" s="17"/>
      <c r="AG682" s="17">
        <v>0.67021030260386505</v>
      </c>
      <c r="AH682" s="17">
        <v>0.59149584866807403</v>
      </c>
      <c r="AI682" s="17">
        <v>0.66330878708607499</v>
      </c>
      <c r="AJ682" s="17">
        <v>0.59631271565481403</v>
      </c>
      <c r="AK682" s="17">
        <v>0.48097491550016802</v>
      </c>
    </row>
    <row r="683" spans="2:37" x14ac:dyDescent="0.2">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c r="AD683" s="17"/>
      <c r="AE683" s="17"/>
      <c r="AF683" s="17"/>
      <c r="AG683" s="17"/>
      <c r="AH683" s="17"/>
      <c r="AI683" s="17"/>
      <c r="AJ683" s="17"/>
      <c r="AK683" s="17"/>
    </row>
    <row r="684" spans="2:37" x14ac:dyDescent="0.2">
      <c r="B684" s="6" t="s">
        <v>303</v>
      </c>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c r="AD684" s="17"/>
      <c r="AE684" s="17"/>
      <c r="AF684" s="17"/>
      <c r="AG684" s="17"/>
      <c r="AH684" s="17"/>
      <c r="AI684" s="17"/>
      <c r="AJ684" s="17"/>
      <c r="AK684" s="17"/>
    </row>
    <row r="685" spans="2:37" x14ac:dyDescent="0.2">
      <c r="B685" s="21" t="s">
        <v>60</v>
      </c>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c r="AD685" s="17"/>
      <c r="AE685" s="17"/>
      <c r="AF685" s="17"/>
      <c r="AG685" s="17"/>
      <c r="AH685" s="17"/>
      <c r="AI685" s="17"/>
      <c r="AJ685" s="17"/>
      <c r="AK685" s="17"/>
    </row>
    <row r="686" spans="2:37" x14ac:dyDescent="0.2">
      <c r="B686" t="s">
        <v>201</v>
      </c>
      <c r="C686" s="17">
        <v>3.5326109325523103E-2</v>
      </c>
      <c r="D686" s="17">
        <v>4.60768618995663E-2</v>
      </c>
      <c r="E686" s="17">
        <v>2.4830794026840301E-2</v>
      </c>
      <c r="F686" s="17"/>
      <c r="G686" s="17">
        <v>4.55798840404706E-2</v>
      </c>
      <c r="H686" s="17">
        <v>3.0959116064046499E-2</v>
      </c>
      <c r="I686" s="17">
        <v>2.22321795732883E-2</v>
      </c>
      <c r="J686" s="17">
        <v>3.7725669901287798E-2</v>
      </c>
      <c r="K686" s="17">
        <v>2.7895221590670899E-2</v>
      </c>
      <c r="L686" s="17">
        <v>4.5738855715932503E-2</v>
      </c>
      <c r="M686" s="17"/>
      <c r="N686" s="17">
        <v>2.9248962995496602E-2</v>
      </c>
      <c r="O686" s="17">
        <v>4.43194398515427E-2</v>
      </c>
      <c r="P686" s="17">
        <v>2.10082211092763E-2</v>
      </c>
      <c r="Q686" s="17">
        <v>5.6346147076708701E-2</v>
      </c>
      <c r="R686" s="17">
        <v>4.9526669293518198E-2</v>
      </c>
      <c r="S686" s="17">
        <v>3.2881623663848697E-2</v>
      </c>
      <c r="T686" s="17">
        <v>3.32972071714892E-2</v>
      </c>
      <c r="U686" s="17">
        <v>5.3667700626107998E-2</v>
      </c>
      <c r="V686" s="17">
        <v>3.0225903077406999E-2</v>
      </c>
      <c r="W686" s="17">
        <v>2.07260518932584E-2</v>
      </c>
      <c r="X686" s="17">
        <v>3.1395709018195002E-2</v>
      </c>
      <c r="Y686" s="17">
        <v>2.4340293219080801E-2</v>
      </c>
      <c r="Z686" s="17"/>
      <c r="AA686" s="17">
        <v>3.0816834237839201E-2</v>
      </c>
      <c r="AB686" s="17">
        <v>3.9915128893902897E-2</v>
      </c>
      <c r="AC686" s="17">
        <v>2.6723169674992501E-2</v>
      </c>
      <c r="AD686" s="17">
        <v>3.9237418400431698E-2</v>
      </c>
      <c r="AE686" s="17">
        <v>9.4894605706919901E-3</v>
      </c>
      <c r="AF686" s="17"/>
      <c r="AG686" s="17">
        <v>4.1842535570305803E-2</v>
      </c>
      <c r="AH686" s="17">
        <v>3.86737704483677E-2</v>
      </c>
      <c r="AI686" s="17">
        <v>2.5444463167195001E-2</v>
      </c>
      <c r="AJ686" s="17">
        <v>4.5326748298112202E-2</v>
      </c>
      <c r="AK686" s="17">
        <v>1.5628672157578599E-2</v>
      </c>
    </row>
    <row r="687" spans="2:37" x14ac:dyDescent="0.2">
      <c r="B687" t="s">
        <v>202</v>
      </c>
      <c r="C687" s="17">
        <v>0.130022868466874</v>
      </c>
      <c r="D687" s="17">
        <v>0.13314385498270001</v>
      </c>
      <c r="E687" s="17">
        <v>0.12697603641479999</v>
      </c>
      <c r="F687" s="17"/>
      <c r="G687" s="17">
        <v>0.101320139676153</v>
      </c>
      <c r="H687" s="17">
        <v>8.2869675957495295E-2</v>
      </c>
      <c r="I687" s="17">
        <v>0.10007992782891401</v>
      </c>
      <c r="J687" s="17">
        <v>0.10105587639470499</v>
      </c>
      <c r="K687" s="17">
        <v>0.175911790473053</v>
      </c>
      <c r="L687" s="17">
        <v>0.20419044381132601</v>
      </c>
      <c r="M687" s="17"/>
      <c r="N687" s="17">
        <v>8.2051481621084596E-2</v>
      </c>
      <c r="O687" s="17">
        <v>0.16497882930046401</v>
      </c>
      <c r="P687" s="17">
        <v>0.12418022928385999</v>
      </c>
      <c r="Q687" s="17">
        <v>0.19033208733951201</v>
      </c>
      <c r="R687" s="17">
        <v>8.4475740645022598E-2</v>
      </c>
      <c r="S687" s="17">
        <v>9.7359987245881005E-2</v>
      </c>
      <c r="T687" s="17">
        <v>0.124327985196277</v>
      </c>
      <c r="U687" s="17">
        <v>0.13901359427568399</v>
      </c>
      <c r="V687" s="17">
        <v>0.122464559913952</v>
      </c>
      <c r="W687" s="17">
        <v>0.12997117782801801</v>
      </c>
      <c r="X687" s="17">
        <v>0.189835330493525</v>
      </c>
      <c r="Y687" s="17">
        <v>0.17314160253738001</v>
      </c>
      <c r="Z687" s="17"/>
      <c r="AA687" s="17">
        <v>0.17112150024386699</v>
      </c>
      <c r="AB687" s="17">
        <v>9.6697483128856301E-2</v>
      </c>
      <c r="AC687" s="17">
        <v>0.138843525531677</v>
      </c>
      <c r="AD687" s="17">
        <v>0.137585829320473</v>
      </c>
      <c r="AE687" s="17">
        <v>9.4510715327773998E-2</v>
      </c>
      <c r="AF687" s="17"/>
      <c r="AG687" s="17">
        <v>0.189224974543652</v>
      </c>
      <c r="AH687" s="17">
        <v>9.8359162849913695E-2</v>
      </c>
      <c r="AI687" s="17">
        <v>0.152689154383787</v>
      </c>
      <c r="AJ687" s="17">
        <v>0.12677371303796101</v>
      </c>
      <c r="AK687" s="17">
        <v>0.16418733177445699</v>
      </c>
    </row>
    <row r="688" spans="2:37" x14ac:dyDescent="0.2">
      <c r="B688" t="s">
        <v>203</v>
      </c>
      <c r="C688" s="17">
        <v>0.27492167099131698</v>
      </c>
      <c r="D688" s="17">
        <v>0.27950562381670802</v>
      </c>
      <c r="E688" s="17">
        <v>0.270446632626757</v>
      </c>
      <c r="F688" s="17"/>
      <c r="G688" s="17">
        <v>0.19836789257138601</v>
      </c>
      <c r="H688" s="17">
        <v>0.189667416679134</v>
      </c>
      <c r="I688" s="17">
        <v>0.274497425542026</v>
      </c>
      <c r="J688" s="17">
        <v>0.31976773802061997</v>
      </c>
      <c r="K688" s="17">
        <v>0.321686351486552</v>
      </c>
      <c r="L688" s="17">
        <v>0.32726394505547901</v>
      </c>
      <c r="M688" s="17"/>
      <c r="N688" s="17">
        <v>0.214330832721121</v>
      </c>
      <c r="O688" s="17">
        <v>0.31953749935387699</v>
      </c>
      <c r="P688" s="17">
        <v>0.309215465389855</v>
      </c>
      <c r="Q688" s="17">
        <v>0.266690358422213</v>
      </c>
      <c r="R688" s="17">
        <v>0.26614357890651003</v>
      </c>
      <c r="S688" s="17">
        <v>0.31172906553034302</v>
      </c>
      <c r="T688" s="17">
        <v>0.31549550071433502</v>
      </c>
      <c r="U688" s="17">
        <v>0.21619088264483399</v>
      </c>
      <c r="V688" s="17">
        <v>0.21967981304562101</v>
      </c>
      <c r="W688" s="17">
        <v>0.25184354985575502</v>
      </c>
      <c r="X688" s="17">
        <v>0.29687930806227703</v>
      </c>
      <c r="Y688" s="17">
        <v>0.41459357502479899</v>
      </c>
      <c r="Z688" s="17"/>
      <c r="AA688" s="17">
        <v>0.26903441100759601</v>
      </c>
      <c r="AB688" s="17">
        <v>0.24826095776955601</v>
      </c>
      <c r="AC688" s="17">
        <v>0.26569576886375401</v>
      </c>
      <c r="AD688" s="17">
        <v>0.28923825506414202</v>
      </c>
      <c r="AE688" s="17">
        <v>0.22282227109772099</v>
      </c>
      <c r="AF688" s="17"/>
      <c r="AG688" s="17">
        <v>0.28211144393489201</v>
      </c>
      <c r="AH688" s="17">
        <v>0.273708778108259</v>
      </c>
      <c r="AI688" s="17">
        <v>0.33727024805181299</v>
      </c>
      <c r="AJ688" s="17">
        <v>0.28495493025149099</v>
      </c>
      <c r="AK688" s="17">
        <v>0.19040496802920501</v>
      </c>
    </row>
    <row r="689" spans="2:37" x14ac:dyDescent="0.2">
      <c r="B689" t="s">
        <v>204</v>
      </c>
      <c r="C689" s="17">
        <v>0.35980659520119701</v>
      </c>
      <c r="D689" s="17">
        <v>0.348296696922755</v>
      </c>
      <c r="E689" s="17">
        <v>0.37104301894512098</v>
      </c>
      <c r="F689" s="17"/>
      <c r="G689" s="17">
        <v>0.429110741706551</v>
      </c>
      <c r="H689" s="17">
        <v>0.45742049286715702</v>
      </c>
      <c r="I689" s="17">
        <v>0.397998418818099</v>
      </c>
      <c r="J689" s="17">
        <v>0.36377618951430502</v>
      </c>
      <c r="K689" s="17">
        <v>0.30059221415987802</v>
      </c>
      <c r="L689" s="17">
        <v>0.24041607159158901</v>
      </c>
      <c r="M689" s="17"/>
      <c r="N689" s="17">
        <v>0.469007214634999</v>
      </c>
      <c r="O689" s="17">
        <v>0.33862492581223702</v>
      </c>
      <c r="P689" s="17">
        <v>0.30756629662027202</v>
      </c>
      <c r="Q689" s="17">
        <v>0.28737829813638799</v>
      </c>
      <c r="R689" s="17">
        <v>0.406395823634154</v>
      </c>
      <c r="S689" s="17">
        <v>0.33846067435589</v>
      </c>
      <c r="T689" s="17">
        <v>0.325412365720819</v>
      </c>
      <c r="U689" s="17">
        <v>0.31606580064219902</v>
      </c>
      <c r="V689" s="17">
        <v>0.42154277475420598</v>
      </c>
      <c r="W689" s="17">
        <v>0.370252873211528</v>
      </c>
      <c r="X689" s="17">
        <v>0.30401878061279802</v>
      </c>
      <c r="Y689" s="17">
        <v>0.23640571684909001</v>
      </c>
      <c r="Z689" s="17"/>
      <c r="AA689" s="17">
        <v>0.34828661486122198</v>
      </c>
      <c r="AB689" s="17">
        <v>0.399771127165651</v>
      </c>
      <c r="AC689" s="17">
        <v>0.40462428439230902</v>
      </c>
      <c r="AD689" s="17">
        <v>0.34626756761703997</v>
      </c>
      <c r="AE689" s="17">
        <v>0.456332900573374</v>
      </c>
      <c r="AF689" s="17"/>
      <c r="AG689" s="17">
        <v>0.29528891914664801</v>
      </c>
      <c r="AH689" s="17">
        <v>0.40131220970209602</v>
      </c>
      <c r="AI689" s="17">
        <v>0.362900543717388</v>
      </c>
      <c r="AJ689" s="17">
        <v>0.33535038122960797</v>
      </c>
      <c r="AK689" s="17">
        <v>0.41095396696980402</v>
      </c>
    </row>
    <row r="690" spans="2:37" x14ac:dyDescent="0.2">
      <c r="B690" t="s">
        <v>205</v>
      </c>
      <c r="C690" s="17">
        <v>0.111041208283748</v>
      </c>
      <c r="D690" s="17">
        <v>0.112175849361994</v>
      </c>
      <c r="E690" s="17">
        <v>0.109933526213586</v>
      </c>
      <c r="F690" s="17"/>
      <c r="G690" s="17">
        <v>0.19903410369976199</v>
      </c>
      <c r="H690" s="17">
        <v>0.20583337027739801</v>
      </c>
      <c r="I690" s="17">
        <v>0.13078957420430101</v>
      </c>
      <c r="J690" s="17">
        <v>8.0557814958680196E-2</v>
      </c>
      <c r="K690" s="17">
        <v>5.41982967482392E-2</v>
      </c>
      <c r="L690" s="17">
        <v>2.2863337186144202E-2</v>
      </c>
      <c r="M690" s="17"/>
      <c r="N690" s="17">
        <v>0.15829627086026199</v>
      </c>
      <c r="O690" s="17">
        <v>7.4507172206608005E-2</v>
      </c>
      <c r="P690" s="17">
        <v>0.110470680352053</v>
      </c>
      <c r="Q690" s="17">
        <v>6.9395302126792999E-2</v>
      </c>
      <c r="R690" s="17">
        <v>0.10313045626905699</v>
      </c>
      <c r="S690" s="17">
        <v>0.15068871166719799</v>
      </c>
      <c r="T690" s="17">
        <v>0.114335923102169</v>
      </c>
      <c r="U690" s="17">
        <v>0.14241950551471699</v>
      </c>
      <c r="V690" s="17">
        <v>0.121075988497736</v>
      </c>
      <c r="W690" s="17">
        <v>8.2767714304745998E-2</v>
      </c>
      <c r="X690" s="17">
        <v>0.120920838459125</v>
      </c>
      <c r="Y690" s="17">
        <v>5.5787700926794297E-2</v>
      </c>
      <c r="Z690" s="17"/>
      <c r="AA690" s="17">
        <v>9.3654453606349594E-2</v>
      </c>
      <c r="AB690" s="17">
        <v>0.160797680536269</v>
      </c>
      <c r="AC690" s="17">
        <v>5.9641076420048199E-2</v>
      </c>
      <c r="AD690" s="17">
        <v>0.10275470736541301</v>
      </c>
      <c r="AE690" s="17">
        <v>0.16614178957651399</v>
      </c>
      <c r="AF690" s="17"/>
      <c r="AG690" s="17">
        <v>9.0327237512768999E-2</v>
      </c>
      <c r="AH690" s="17">
        <v>0.130019904820528</v>
      </c>
      <c r="AI690" s="17">
        <v>5.01830112709662E-2</v>
      </c>
      <c r="AJ690" s="17">
        <v>0.133664788652581</v>
      </c>
      <c r="AK690" s="17">
        <v>0.135336052221397</v>
      </c>
    </row>
    <row r="691" spans="2:37" x14ac:dyDescent="0.2">
      <c r="B691" t="s">
        <v>153</v>
      </c>
      <c r="C691" s="17">
        <v>8.8881547731337898E-2</v>
      </c>
      <c r="D691" s="17">
        <v>8.0801113016279194E-2</v>
      </c>
      <c r="E691" s="17">
        <v>9.6769991772895497E-2</v>
      </c>
      <c r="F691" s="17"/>
      <c r="G691" s="17">
        <v>2.6587238305677802E-2</v>
      </c>
      <c r="H691" s="17">
        <v>3.32499281547683E-2</v>
      </c>
      <c r="I691" s="17">
        <v>7.4402474033371205E-2</v>
      </c>
      <c r="J691" s="17">
        <v>9.7116711210403106E-2</v>
      </c>
      <c r="K691" s="17">
        <v>0.119716125541606</v>
      </c>
      <c r="L691" s="17">
        <v>0.159527346639531</v>
      </c>
      <c r="M691" s="17"/>
      <c r="N691" s="17">
        <v>4.7065237167036998E-2</v>
      </c>
      <c r="O691" s="17">
        <v>5.8032133475272002E-2</v>
      </c>
      <c r="P691" s="17">
        <v>0.127559107244684</v>
      </c>
      <c r="Q691" s="17">
        <v>0.129857806898386</v>
      </c>
      <c r="R691" s="17">
        <v>9.0327731251738194E-2</v>
      </c>
      <c r="S691" s="17">
        <v>6.8879937536840005E-2</v>
      </c>
      <c r="T691" s="17">
        <v>8.7131018094910903E-2</v>
      </c>
      <c r="U691" s="17">
        <v>0.13264251629645801</v>
      </c>
      <c r="V691" s="17">
        <v>8.5010960711077097E-2</v>
      </c>
      <c r="W691" s="17">
        <v>0.14443863290669501</v>
      </c>
      <c r="X691" s="17">
        <v>5.6950033354080498E-2</v>
      </c>
      <c r="Y691" s="17">
        <v>9.5731111442856107E-2</v>
      </c>
      <c r="Z691" s="17"/>
      <c r="AA691" s="17">
        <v>8.7086186043127997E-2</v>
      </c>
      <c r="AB691" s="17">
        <v>5.4557622505764403E-2</v>
      </c>
      <c r="AC691" s="17">
        <v>0.104472175117219</v>
      </c>
      <c r="AD691" s="17">
        <v>8.49162222324997E-2</v>
      </c>
      <c r="AE691" s="17">
        <v>5.0702862853925799E-2</v>
      </c>
      <c r="AF691" s="17"/>
      <c r="AG691" s="17">
        <v>0.101204889291734</v>
      </c>
      <c r="AH691" s="17">
        <v>5.7926174070836597E-2</v>
      </c>
      <c r="AI691" s="17">
        <v>7.1512579408851806E-2</v>
      </c>
      <c r="AJ691" s="17">
        <v>7.3929438530246402E-2</v>
      </c>
      <c r="AK691" s="17">
        <v>8.3489008847557694E-2</v>
      </c>
    </row>
    <row r="692" spans="2:37" x14ac:dyDescent="0.2">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c r="AD692" s="17"/>
      <c r="AE692" s="17"/>
      <c r="AF692" s="17"/>
      <c r="AG692" s="17"/>
      <c r="AH692" s="17"/>
      <c r="AI692" s="17"/>
      <c r="AJ692" s="17"/>
      <c r="AK692" s="17"/>
    </row>
    <row r="693" spans="2:37" x14ac:dyDescent="0.2">
      <c r="B693" s="6" t="s">
        <v>304</v>
      </c>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c r="AD693" s="17"/>
      <c r="AE693" s="17"/>
      <c r="AF693" s="17"/>
      <c r="AG693" s="17"/>
      <c r="AH693" s="17"/>
      <c r="AI693" s="17"/>
      <c r="AJ693" s="17"/>
      <c r="AK693" s="17"/>
    </row>
    <row r="694" spans="2:37" x14ac:dyDescent="0.2">
      <c r="B694" s="21" t="s">
        <v>60</v>
      </c>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c r="AD694" s="17"/>
      <c r="AE694" s="17"/>
      <c r="AF694" s="17"/>
      <c r="AG694" s="17"/>
      <c r="AH694" s="17"/>
      <c r="AI694" s="17"/>
      <c r="AJ694" s="17"/>
      <c r="AK694" s="17"/>
    </row>
    <row r="695" spans="2:37" x14ac:dyDescent="0.2">
      <c r="B695" t="s">
        <v>201</v>
      </c>
      <c r="C695" s="17">
        <v>2.5227873980114199E-2</v>
      </c>
      <c r="D695" s="17">
        <v>2.79856659749219E-2</v>
      </c>
      <c r="E695" s="17">
        <v>2.2535606967703299E-2</v>
      </c>
      <c r="F695" s="17"/>
      <c r="G695" s="17">
        <v>4.9417764808684601E-2</v>
      </c>
      <c r="H695" s="17">
        <v>4.1252548520449302E-2</v>
      </c>
      <c r="I695" s="17">
        <v>3.5314899100128E-2</v>
      </c>
      <c r="J695" s="17">
        <v>1.1667949498912899E-2</v>
      </c>
      <c r="K695" s="17">
        <v>9.8571558237284806E-3</v>
      </c>
      <c r="L695" s="17">
        <v>9.3674207429840298E-3</v>
      </c>
      <c r="M695" s="17"/>
      <c r="N695" s="17">
        <v>3.3780751700619303E-2</v>
      </c>
      <c r="O695" s="17">
        <v>2.8990510525277999E-2</v>
      </c>
      <c r="P695" s="17">
        <v>2.12282353594253E-2</v>
      </c>
      <c r="Q695" s="17">
        <v>0</v>
      </c>
      <c r="R695" s="17">
        <v>2.4859283776398899E-2</v>
      </c>
      <c r="S695" s="17">
        <v>1.8764132722451098E-2</v>
      </c>
      <c r="T695" s="17">
        <v>3.4979086314155299E-2</v>
      </c>
      <c r="U695" s="17">
        <v>3.1205749716797699E-2</v>
      </c>
      <c r="V695" s="17">
        <v>2.7502123469208301E-2</v>
      </c>
      <c r="W695" s="17">
        <v>2.8691669251447002E-2</v>
      </c>
      <c r="X695" s="17">
        <v>3.8790697121917503E-2</v>
      </c>
      <c r="Y695" s="17">
        <v>0</v>
      </c>
      <c r="Z695" s="17"/>
      <c r="AA695" s="17">
        <v>1.0428718162746899E-2</v>
      </c>
      <c r="AB695" s="17">
        <v>3.4852275828792099E-2</v>
      </c>
      <c r="AC695" s="17">
        <v>3.7555754075713502E-2</v>
      </c>
      <c r="AD695" s="17">
        <v>2.435019702262E-2</v>
      </c>
      <c r="AE695" s="17">
        <v>3.1369092330215301E-2</v>
      </c>
      <c r="AF695" s="17"/>
      <c r="AG695" s="17">
        <v>1.4090460849911999E-2</v>
      </c>
      <c r="AH695" s="17">
        <v>2.2228076902934001E-2</v>
      </c>
      <c r="AI695" s="17">
        <v>2.8324895636808099E-2</v>
      </c>
      <c r="AJ695" s="17">
        <v>3.4495977498708703E-2</v>
      </c>
      <c r="AK695" s="17">
        <v>2.5408771857224802E-2</v>
      </c>
    </row>
    <row r="696" spans="2:37" x14ac:dyDescent="0.2">
      <c r="B696" t="s">
        <v>202</v>
      </c>
      <c r="C696" s="17">
        <v>9.5488949525463204E-2</v>
      </c>
      <c r="D696" s="17">
        <v>0.106591947275876</v>
      </c>
      <c r="E696" s="17">
        <v>8.4649758375953593E-2</v>
      </c>
      <c r="F696" s="17"/>
      <c r="G696" s="17">
        <v>0.15044673420049501</v>
      </c>
      <c r="H696" s="17">
        <v>0.12508777501129101</v>
      </c>
      <c r="I696" s="17">
        <v>0.12324064205742601</v>
      </c>
      <c r="J696" s="17">
        <v>8.1873167219287502E-2</v>
      </c>
      <c r="K696" s="17">
        <v>6.0516930342439698E-2</v>
      </c>
      <c r="L696" s="17">
        <v>4.7158366015279098E-2</v>
      </c>
      <c r="M696" s="17"/>
      <c r="N696" s="17">
        <v>0.117156898578225</v>
      </c>
      <c r="O696" s="17">
        <v>8.4406512664404701E-2</v>
      </c>
      <c r="P696" s="17">
        <v>8.7683957846714206E-2</v>
      </c>
      <c r="Q696" s="17">
        <v>0.111950206429696</v>
      </c>
      <c r="R696" s="17">
        <v>0.104211525762912</v>
      </c>
      <c r="S696" s="17">
        <v>0.11511078286720999</v>
      </c>
      <c r="T696" s="17">
        <v>6.0744806777352299E-2</v>
      </c>
      <c r="U696" s="17">
        <v>9.3534004771738705E-2</v>
      </c>
      <c r="V696" s="17">
        <v>0.112714451476829</v>
      </c>
      <c r="W696" s="17">
        <v>6.64676960594133E-2</v>
      </c>
      <c r="X696" s="17">
        <v>8.3551062827434006E-2</v>
      </c>
      <c r="Y696" s="17">
        <v>7.3638047362867901E-2</v>
      </c>
      <c r="Z696" s="17"/>
      <c r="AA696" s="17">
        <v>8.9406347617862994E-2</v>
      </c>
      <c r="AB696" s="17">
        <v>0.12170045078717399</v>
      </c>
      <c r="AC696" s="17">
        <v>0.10455226962957199</v>
      </c>
      <c r="AD696" s="17">
        <v>0.102986701035456</v>
      </c>
      <c r="AE696" s="17">
        <v>0.105896618627165</v>
      </c>
      <c r="AF696" s="17"/>
      <c r="AG696" s="17">
        <v>8.1229140113070697E-2</v>
      </c>
      <c r="AH696" s="17">
        <v>0.111257805690472</v>
      </c>
      <c r="AI696" s="17">
        <v>8.4644085115951895E-2</v>
      </c>
      <c r="AJ696" s="17">
        <v>0.10768184391732</v>
      </c>
      <c r="AK696" s="17">
        <v>0.125372702025002</v>
      </c>
    </row>
    <row r="697" spans="2:37" x14ac:dyDescent="0.2">
      <c r="B697" t="s">
        <v>203</v>
      </c>
      <c r="C697" s="17">
        <v>0.24688814584914101</v>
      </c>
      <c r="D697" s="17">
        <v>0.25807560000572499</v>
      </c>
      <c r="E697" s="17">
        <v>0.23596650497291199</v>
      </c>
      <c r="F697" s="17"/>
      <c r="G697" s="17">
        <v>0.25912350642863502</v>
      </c>
      <c r="H697" s="17">
        <v>0.26997582231709</v>
      </c>
      <c r="I697" s="17">
        <v>0.216584979920178</v>
      </c>
      <c r="J697" s="17">
        <v>0.26050134485271698</v>
      </c>
      <c r="K697" s="17">
        <v>0.26407069699767999</v>
      </c>
      <c r="L697" s="17">
        <v>0.222116615870557</v>
      </c>
      <c r="M697" s="17"/>
      <c r="N697" s="17">
        <v>0.28860386310748398</v>
      </c>
      <c r="O697" s="17">
        <v>0.26696473070336502</v>
      </c>
      <c r="P697" s="17">
        <v>0.20754016081649301</v>
      </c>
      <c r="Q697" s="17">
        <v>0.21964037169440401</v>
      </c>
      <c r="R697" s="17">
        <v>0.240357042079102</v>
      </c>
      <c r="S697" s="17">
        <v>0.26873488639183302</v>
      </c>
      <c r="T697" s="17">
        <v>0.31922946502556099</v>
      </c>
      <c r="U697" s="17">
        <v>0.193708216220113</v>
      </c>
      <c r="V697" s="17">
        <v>0.208321079053924</v>
      </c>
      <c r="W697" s="17">
        <v>0.22885473981372401</v>
      </c>
      <c r="X697" s="17">
        <v>0.243254479805984</v>
      </c>
      <c r="Y697" s="17">
        <v>0.180996380367834</v>
      </c>
      <c r="Z697" s="17"/>
      <c r="AA697" s="17">
        <v>0.27507340003415698</v>
      </c>
      <c r="AB697" s="17">
        <v>0.20226034818952099</v>
      </c>
      <c r="AC697" s="17">
        <v>0.22323866924192701</v>
      </c>
      <c r="AD697" s="17">
        <v>0.23798091699489199</v>
      </c>
      <c r="AE697" s="17">
        <v>0.263786085354695</v>
      </c>
      <c r="AF697" s="17"/>
      <c r="AG697" s="17">
        <v>0.26137285176081099</v>
      </c>
      <c r="AH697" s="17">
        <v>0.226004150092317</v>
      </c>
      <c r="AI697" s="17">
        <v>0.25867913108261198</v>
      </c>
      <c r="AJ697" s="17">
        <v>0.24003454253946299</v>
      </c>
      <c r="AK697" s="17">
        <v>0.24342293975447499</v>
      </c>
    </row>
    <row r="698" spans="2:37" x14ac:dyDescent="0.2">
      <c r="B698" t="s">
        <v>204</v>
      </c>
      <c r="C698" s="17">
        <v>0.43876142011289399</v>
      </c>
      <c r="D698" s="17">
        <v>0.44190010229676202</v>
      </c>
      <c r="E698" s="17">
        <v>0.435697312840855</v>
      </c>
      <c r="F698" s="17"/>
      <c r="G698" s="17">
        <v>0.38193140116741903</v>
      </c>
      <c r="H698" s="17">
        <v>0.42584404784122598</v>
      </c>
      <c r="I698" s="17">
        <v>0.451052312935738</v>
      </c>
      <c r="J698" s="17">
        <v>0.459894834345764</v>
      </c>
      <c r="K698" s="17">
        <v>0.44385799962193501</v>
      </c>
      <c r="L698" s="17">
        <v>0.45628025619187601</v>
      </c>
      <c r="M698" s="17"/>
      <c r="N698" s="17">
        <v>0.42063424601020899</v>
      </c>
      <c r="O698" s="17">
        <v>0.468715029835722</v>
      </c>
      <c r="P698" s="17">
        <v>0.49843168116497899</v>
      </c>
      <c r="Q698" s="17">
        <v>0.40772815645511601</v>
      </c>
      <c r="R698" s="17">
        <v>0.49568292327409103</v>
      </c>
      <c r="S698" s="17">
        <v>0.413364960344763</v>
      </c>
      <c r="T698" s="17">
        <v>0.31489344033056399</v>
      </c>
      <c r="U698" s="17">
        <v>0.47054239540359599</v>
      </c>
      <c r="V698" s="17">
        <v>0.44275789495256801</v>
      </c>
      <c r="W698" s="17">
        <v>0.44354478128826602</v>
      </c>
      <c r="X698" s="17">
        <v>0.43022287128738401</v>
      </c>
      <c r="Y698" s="17">
        <v>0.54385890738506704</v>
      </c>
      <c r="Z698" s="17"/>
      <c r="AA698" s="17">
        <v>0.434533894395571</v>
      </c>
      <c r="AB698" s="17">
        <v>0.46561444296437798</v>
      </c>
      <c r="AC698" s="17">
        <v>0.47541458247756702</v>
      </c>
      <c r="AD698" s="17">
        <v>0.45542202228468998</v>
      </c>
      <c r="AE698" s="17">
        <v>0.40910161220522201</v>
      </c>
      <c r="AF698" s="17"/>
      <c r="AG698" s="17">
        <v>0.46080313518539701</v>
      </c>
      <c r="AH698" s="17">
        <v>0.45639212399193102</v>
      </c>
      <c r="AI698" s="17">
        <v>0.44329465206097102</v>
      </c>
      <c r="AJ698" s="17">
        <v>0.46184226523398503</v>
      </c>
      <c r="AK698" s="17">
        <v>0.39928277854579503</v>
      </c>
    </row>
    <row r="699" spans="2:37" x14ac:dyDescent="0.2">
      <c r="B699" t="s">
        <v>205</v>
      </c>
      <c r="C699" s="17">
        <v>0.142664370542747</v>
      </c>
      <c r="D699" s="17">
        <v>0.128913547846009</v>
      </c>
      <c r="E699" s="17">
        <v>0.156088474467064</v>
      </c>
      <c r="F699" s="17"/>
      <c r="G699" s="17">
        <v>0.11175147852235</v>
      </c>
      <c r="H699" s="17">
        <v>0.117740764949094</v>
      </c>
      <c r="I699" s="17">
        <v>0.12294266654130601</v>
      </c>
      <c r="J699" s="17">
        <v>0.127539823071456</v>
      </c>
      <c r="K699" s="17">
        <v>0.16423487194328601</v>
      </c>
      <c r="L699" s="17">
        <v>0.197074001409619</v>
      </c>
      <c r="M699" s="17"/>
      <c r="N699" s="17">
        <v>9.35492508760737E-2</v>
      </c>
      <c r="O699" s="17">
        <v>0.116989629380607</v>
      </c>
      <c r="P699" s="17">
        <v>0.14605585537154001</v>
      </c>
      <c r="Q699" s="17">
        <v>0.16591481509233</v>
      </c>
      <c r="R699" s="17">
        <v>9.6058207491764303E-2</v>
      </c>
      <c r="S699" s="17">
        <v>0.14165597725738799</v>
      </c>
      <c r="T699" s="17">
        <v>0.218351062230626</v>
      </c>
      <c r="U699" s="17">
        <v>0.124855894190637</v>
      </c>
      <c r="V699" s="17">
        <v>0.14144338490514499</v>
      </c>
      <c r="W699" s="17">
        <v>0.19227558674634701</v>
      </c>
      <c r="X699" s="17">
        <v>0.159090019078092</v>
      </c>
      <c r="Y699" s="17">
        <v>0.166728581677729</v>
      </c>
      <c r="Z699" s="17"/>
      <c r="AA699" s="17">
        <v>0.15925438760466901</v>
      </c>
      <c r="AB699" s="17">
        <v>0.14634472531286599</v>
      </c>
      <c r="AC699" s="17">
        <v>0.11353386415524599</v>
      </c>
      <c r="AD699" s="17">
        <v>0.14495652789241101</v>
      </c>
      <c r="AE699" s="17">
        <v>0.14011489179350001</v>
      </c>
      <c r="AF699" s="17"/>
      <c r="AG699" s="17">
        <v>0.154983196774614</v>
      </c>
      <c r="AH699" s="17">
        <v>0.153333130105442</v>
      </c>
      <c r="AI699" s="17">
        <v>0.115066185993068</v>
      </c>
      <c r="AJ699" s="17">
        <v>0.113445111304414</v>
      </c>
      <c r="AK699" s="17">
        <v>0.14888930318094301</v>
      </c>
    </row>
    <row r="700" spans="2:37" x14ac:dyDescent="0.2">
      <c r="B700" t="s">
        <v>153</v>
      </c>
      <c r="C700" s="17">
        <v>5.0969239989637802E-2</v>
      </c>
      <c r="D700" s="17">
        <v>3.6533136600708699E-2</v>
      </c>
      <c r="E700" s="17">
        <v>6.5062342375512797E-2</v>
      </c>
      <c r="F700" s="17"/>
      <c r="G700" s="17">
        <v>4.7329114872415999E-2</v>
      </c>
      <c r="H700" s="17">
        <v>2.00990413608487E-2</v>
      </c>
      <c r="I700" s="17">
        <v>5.0864499445222901E-2</v>
      </c>
      <c r="J700" s="17">
        <v>5.8522881011863898E-2</v>
      </c>
      <c r="K700" s="17">
        <v>5.7462345270930103E-2</v>
      </c>
      <c r="L700" s="17">
        <v>6.8003339769687504E-2</v>
      </c>
      <c r="M700" s="17"/>
      <c r="N700" s="17">
        <v>4.62749897273892E-2</v>
      </c>
      <c r="O700" s="17">
        <v>3.3933586890624097E-2</v>
      </c>
      <c r="P700" s="17">
        <v>3.9060109440847798E-2</v>
      </c>
      <c r="Q700" s="17">
        <v>9.4766450328454294E-2</v>
      </c>
      <c r="R700" s="17">
        <v>3.8831017615732898E-2</v>
      </c>
      <c r="S700" s="17">
        <v>4.2369260416355602E-2</v>
      </c>
      <c r="T700" s="17">
        <v>5.1802139321741103E-2</v>
      </c>
      <c r="U700" s="17">
        <v>8.6153739697117204E-2</v>
      </c>
      <c r="V700" s="17">
        <v>6.7261066142324993E-2</v>
      </c>
      <c r="W700" s="17">
        <v>4.0165526840803503E-2</v>
      </c>
      <c r="X700" s="17">
        <v>4.5090869879188901E-2</v>
      </c>
      <c r="Y700" s="17">
        <v>3.4778083206502997E-2</v>
      </c>
      <c r="Z700" s="17"/>
      <c r="AA700" s="17">
        <v>3.1303252184993899E-2</v>
      </c>
      <c r="AB700" s="17">
        <v>2.9227756917268002E-2</v>
      </c>
      <c r="AC700" s="17">
        <v>4.5704860419974999E-2</v>
      </c>
      <c r="AD700" s="17">
        <v>3.4303634769929897E-2</v>
      </c>
      <c r="AE700" s="17">
        <v>4.97316996892029E-2</v>
      </c>
      <c r="AF700" s="17"/>
      <c r="AG700" s="17">
        <v>2.75212153161952E-2</v>
      </c>
      <c r="AH700" s="17">
        <v>3.0784713216904298E-2</v>
      </c>
      <c r="AI700" s="17">
        <v>6.9991050110588399E-2</v>
      </c>
      <c r="AJ700" s="17">
        <v>4.2500259506108397E-2</v>
      </c>
      <c r="AK700" s="17">
        <v>5.7623504636561698E-2</v>
      </c>
    </row>
    <row r="701" spans="2:37" x14ac:dyDescent="0.2">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c r="AD701" s="17"/>
      <c r="AE701" s="17"/>
      <c r="AF701" s="17"/>
      <c r="AG701" s="17"/>
      <c r="AH701" s="17"/>
      <c r="AI701" s="17"/>
      <c r="AJ701" s="17"/>
      <c r="AK701" s="17"/>
    </row>
    <row r="702" spans="2:37" x14ac:dyDescent="0.2">
      <c r="B702" s="6" t="s">
        <v>305</v>
      </c>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c r="AD702" s="17"/>
      <c r="AE702" s="17"/>
      <c r="AF702" s="17"/>
      <c r="AG702" s="17"/>
      <c r="AH702" s="17"/>
      <c r="AI702" s="17"/>
      <c r="AJ702" s="17"/>
      <c r="AK702" s="17"/>
    </row>
    <row r="703" spans="2:37" x14ac:dyDescent="0.2">
      <c r="B703" s="21" t="s">
        <v>60</v>
      </c>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c r="AJ703" s="17"/>
      <c r="AK703" s="17"/>
    </row>
    <row r="704" spans="2:37" x14ac:dyDescent="0.2">
      <c r="B704" t="s">
        <v>201</v>
      </c>
      <c r="C704" s="17">
        <v>2.8020135462481E-2</v>
      </c>
      <c r="D704" s="17">
        <v>3.7306954181797497E-2</v>
      </c>
      <c r="E704" s="17">
        <v>1.8953971032628698E-2</v>
      </c>
      <c r="F704" s="17"/>
      <c r="G704" s="17">
        <v>5.6011141895761299E-2</v>
      </c>
      <c r="H704" s="17">
        <v>2.7887589800824699E-2</v>
      </c>
      <c r="I704" s="17">
        <v>3.4159418085947899E-2</v>
      </c>
      <c r="J704" s="17">
        <v>2.23572421187949E-2</v>
      </c>
      <c r="K704" s="17">
        <v>2.83224421573391E-2</v>
      </c>
      <c r="L704" s="17">
        <v>9.0402807296062308E-3</v>
      </c>
      <c r="M704" s="17"/>
      <c r="N704" s="17">
        <v>2.3332495064805201E-2</v>
      </c>
      <c r="O704" s="17">
        <v>2.54890317503365E-2</v>
      </c>
      <c r="P704" s="17">
        <v>1.2787659346809199E-2</v>
      </c>
      <c r="Q704" s="17">
        <v>1.80766691538558E-2</v>
      </c>
      <c r="R704" s="17">
        <v>2.4739674551804602E-2</v>
      </c>
      <c r="S704" s="17">
        <v>5.3758486691026897E-2</v>
      </c>
      <c r="T704" s="17">
        <v>5.5346913843101399E-2</v>
      </c>
      <c r="U704" s="17">
        <v>2.2198334848340499E-2</v>
      </c>
      <c r="V704" s="17">
        <v>3.2919645387280802E-2</v>
      </c>
      <c r="W704" s="17">
        <v>2.3840446551918401E-2</v>
      </c>
      <c r="X704" s="17">
        <v>2.28028322206465E-2</v>
      </c>
      <c r="Y704" s="17">
        <v>0</v>
      </c>
      <c r="Z704" s="17"/>
      <c r="AA704" s="17">
        <v>4.2501106358737703E-2</v>
      </c>
      <c r="AB704" s="17">
        <v>3.4946739183833203E-2</v>
      </c>
      <c r="AC704" s="17">
        <v>2.9253191526779201E-2</v>
      </c>
      <c r="AD704" s="17">
        <v>2.3649388885656999E-2</v>
      </c>
      <c r="AE704" s="17">
        <v>2.4095875772140399E-2</v>
      </c>
      <c r="AF704" s="17"/>
      <c r="AG704" s="17">
        <v>3.9685326174369401E-2</v>
      </c>
      <c r="AH704" s="17">
        <v>2.3618107969251699E-2</v>
      </c>
      <c r="AI704" s="17">
        <v>1.73596124014859E-2</v>
      </c>
      <c r="AJ704" s="17">
        <v>3.8031598794068401E-2</v>
      </c>
      <c r="AK704" s="17">
        <v>2.8883580366684099E-2</v>
      </c>
    </row>
    <row r="705" spans="2:37" x14ac:dyDescent="0.2">
      <c r="B705" t="s">
        <v>202</v>
      </c>
      <c r="C705" s="17">
        <v>0.10305079872518701</v>
      </c>
      <c r="D705" s="17">
        <v>0.122962179695142</v>
      </c>
      <c r="E705" s="17">
        <v>8.3612511045083202E-2</v>
      </c>
      <c r="F705" s="17"/>
      <c r="G705" s="17">
        <v>0.115954359552919</v>
      </c>
      <c r="H705" s="17">
        <v>0.14046279612714399</v>
      </c>
      <c r="I705" s="17">
        <v>0.115711460554692</v>
      </c>
      <c r="J705" s="17">
        <v>9.62986797525507E-2</v>
      </c>
      <c r="K705" s="17">
        <v>6.6387800147192394E-2</v>
      </c>
      <c r="L705" s="17">
        <v>8.3983339696928394E-2</v>
      </c>
      <c r="M705" s="17"/>
      <c r="N705" s="17">
        <v>0.10174583878387999</v>
      </c>
      <c r="O705" s="17">
        <v>0.101376247678863</v>
      </c>
      <c r="P705" s="17">
        <v>9.6446069255072597E-2</v>
      </c>
      <c r="Q705" s="17">
        <v>7.5933687071254502E-2</v>
      </c>
      <c r="R705" s="17">
        <v>0.13437075700252801</v>
      </c>
      <c r="S705" s="17">
        <v>0.13940506277485301</v>
      </c>
      <c r="T705" s="17">
        <v>7.61114541520891E-2</v>
      </c>
      <c r="U705" s="17">
        <v>7.4413959416287104E-2</v>
      </c>
      <c r="V705" s="17">
        <v>0.116079570944239</v>
      </c>
      <c r="W705" s="17">
        <v>7.2320579540996299E-2</v>
      </c>
      <c r="X705" s="17">
        <v>0.15024548755262601</v>
      </c>
      <c r="Y705" s="17">
        <v>0.10934088094349401</v>
      </c>
      <c r="Z705" s="17"/>
      <c r="AA705" s="17">
        <v>7.96626230684018E-2</v>
      </c>
      <c r="AB705" s="17">
        <v>0.136526971404723</v>
      </c>
      <c r="AC705" s="17">
        <v>0.15441771571555599</v>
      </c>
      <c r="AD705" s="17">
        <v>9.9550732160785804E-2</v>
      </c>
      <c r="AE705" s="17">
        <v>9.2050062475068598E-2</v>
      </c>
      <c r="AF705" s="17"/>
      <c r="AG705" s="17">
        <v>8.0184566215091305E-2</v>
      </c>
      <c r="AH705" s="17">
        <v>0.11939215924764</v>
      </c>
      <c r="AI705" s="17">
        <v>0.13096614662921899</v>
      </c>
      <c r="AJ705" s="17">
        <v>0.109434634857241</v>
      </c>
      <c r="AK705" s="17">
        <v>0.10936715202278099</v>
      </c>
    </row>
    <row r="706" spans="2:37" x14ac:dyDescent="0.2">
      <c r="B706" t="s">
        <v>203</v>
      </c>
      <c r="C706" s="17">
        <v>0.24213613140856699</v>
      </c>
      <c r="D706" s="17">
        <v>0.25291638470035599</v>
      </c>
      <c r="E706" s="17">
        <v>0.23161201632753101</v>
      </c>
      <c r="F706" s="17"/>
      <c r="G706" s="17">
        <v>0.27990823733923098</v>
      </c>
      <c r="H706" s="17">
        <v>0.25959170313355501</v>
      </c>
      <c r="I706" s="17">
        <v>0.234688746635725</v>
      </c>
      <c r="J706" s="17">
        <v>0.223195645843352</v>
      </c>
      <c r="K706" s="17">
        <v>0.239204429957767</v>
      </c>
      <c r="L706" s="17">
        <v>0.22637940370368301</v>
      </c>
      <c r="M706" s="17"/>
      <c r="N706" s="17">
        <v>0.291055814566754</v>
      </c>
      <c r="O706" s="17">
        <v>0.232062857403499</v>
      </c>
      <c r="P706" s="17">
        <v>0.23806544296062901</v>
      </c>
      <c r="Q706" s="17">
        <v>0.21015167654533901</v>
      </c>
      <c r="R706" s="17">
        <v>0.20911296485146799</v>
      </c>
      <c r="S706" s="17">
        <v>0.207635631700925</v>
      </c>
      <c r="T706" s="17">
        <v>0.25165627251940698</v>
      </c>
      <c r="U706" s="17">
        <v>0.28938228612004602</v>
      </c>
      <c r="V706" s="17">
        <v>0.26810265932999899</v>
      </c>
      <c r="W706" s="17">
        <v>0.203687855185338</v>
      </c>
      <c r="X706" s="17">
        <v>0.21390002244957801</v>
      </c>
      <c r="Y706" s="17">
        <v>0.323161897633999</v>
      </c>
      <c r="Z706" s="17"/>
      <c r="AA706" s="17">
        <v>0.244300697601217</v>
      </c>
      <c r="AB706" s="17">
        <v>0.23227450939877201</v>
      </c>
      <c r="AC706" s="17">
        <v>0.229973679703602</v>
      </c>
      <c r="AD706" s="17">
        <v>0.25886925522755599</v>
      </c>
      <c r="AE706" s="17">
        <v>0.21748362056565401</v>
      </c>
      <c r="AF706" s="17"/>
      <c r="AG706" s="17">
        <v>0.23242405054062801</v>
      </c>
      <c r="AH706" s="17">
        <v>0.232405076963937</v>
      </c>
      <c r="AI706" s="17">
        <v>0.23416847301228999</v>
      </c>
      <c r="AJ706" s="17">
        <v>0.22616856949896999</v>
      </c>
      <c r="AK706" s="17">
        <v>0.22641018388001899</v>
      </c>
    </row>
    <row r="707" spans="2:37" x14ac:dyDescent="0.2">
      <c r="B707" t="s">
        <v>204</v>
      </c>
      <c r="C707" s="17">
        <v>0.39538300641819701</v>
      </c>
      <c r="D707" s="17">
        <v>0.38385043860968698</v>
      </c>
      <c r="E707" s="17">
        <v>0.40664156106543398</v>
      </c>
      <c r="F707" s="17"/>
      <c r="G707" s="17">
        <v>0.32393924675541202</v>
      </c>
      <c r="H707" s="17">
        <v>0.36973272850209699</v>
      </c>
      <c r="I707" s="17">
        <v>0.39499436166183699</v>
      </c>
      <c r="J707" s="17">
        <v>0.42174567466433999</v>
      </c>
      <c r="K707" s="17">
        <v>0.44556268263119198</v>
      </c>
      <c r="L707" s="17">
        <v>0.40870838290646</v>
      </c>
      <c r="M707" s="17"/>
      <c r="N707" s="17">
        <v>0.38175313254582199</v>
      </c>
      <c r="O707" s="17">
        <v>0.40668265333082598</v>
      </c>
      <c r="P707" s="17">
        <v>0.38158730049525302</v>
      </c>
      <c r="Q707" s="17">
        <v>0.453838938575299</v>
      </c>
      <c r="R707" s="17">
        <v>0.40064175388961398</v>
      </c>
      <c r="S707" s="17">
        <v>0.37449124364192898</v>
      </c>
      <c r="T707" s="17">
        <v>0.36156616722429302</v>
      </c>
      <c r="U707" s="17">
        <v>0.434016122825017</v>
      </c>
      <c r="V707" s="17">
        <v>0.35034455490379601</v>
      </c>
      <c r="W707" s="17">
        <v>0.46711912726700899</v>
      </c>
      <c r="X707" s="17">
        <v>0.37884837802184101</v>
      </c>
      <c r="Y707" s="17">
        <v>0.33771442042226901</v>
      </c>
      <c r="Z707" s="17"/>
      <c r="AA707" s="17">
        <v>0.40595797519014098</v>
      </c>
      <c r="AB707" s="17">
        <v>0.39627452246858202</v>
      </c>
      <c r="AC707" s="17">
        <v>0.40815475250598598</v>
      </c>
      <c r="AD707" s="17">
        <v>0.39628113365609502</v>
      </c>
      <c r="AE707" s="17">
        <v>0.387128896452547</v>
      </c>
      <c r="AF707" s="17"/>
      <c r="AG707" s="17">
        <v>0.40028939460312002</v>
      </c>
      <c r="AH707" s="17">
        <v>0.41669498707421998</v>
      </c>
      <c r="AI707" s="17">
        <v>0.39994253708125599</v>
      </c>
      <c r="AJ707" s="17">
        <v>0.43030879623317803</v>
      </c>
      <c r="AK707" s="17">
        <v>0.28091308717058999</v>
      </c>
    </row>
    <row r="708" spans="2:37" x14ac:dyDescent="0.2">
      <c r="B708" t="s">
        <v>205</v>
      </c>
      <c r="C708" s="17">
        <v>0.18558613787626899</v>
      </c>
      <c r="D708" s="17">
        <v>0.160633192349138</v>
      </c>
      <c r="E708" s="17">
        <v>0.209946202823761</v>
      </c>
      <c r="F708" s="17"/>
      <c r="G708" s="17">
        <v>0.17299102869597899</v>
      </c>
      <c r="H708" s="17">
        <v>0.17330038221480201</v>
      </c>
      <c r="I708" s="17">
        <v>0.16709500524138299</v>
      </c>
      <c r="J708" s="17">
        <v>0.16889595095283699</v>
      </c>
      <c r="K708" s="17">
        <v>0.17929956915070799</v>
      </c>
      <c r="L708" s="17">
        <v>0.23658850263651901</v>
      </c>
      <c r="M708" s="17"/>
      <c r="N708" s="17">
        <v>0.15819021404575201</v>
      </c>
      <c r="O708" s="17">
        <v>0.19699798161073501</v>
      </c>
      <c r="P708" s="17">
        <v>0.212363326907614</v>
      </c>
      <c r="Q708" s="17">
        <v>0.175724493244754</v>
      </c>
      <c r="R708" s="17">
        <v>0.17866266885127799</v>
      </c>
      <c r="S708" s="17">
        <v>0.18808418561191401</v>
      </c>
      <c r="T708" s="17">
        <v>0.209210173705282</v>
      </c>
      <c r="U708" s="17">
        <v>0.142218117116753</v>
      </c>
      <c r="V708" s="17">
        <v>0.18194675399758301</v>
      </c>
      <c r="W708" s="17">
        <v>0.19764541331905799</v>
      </c>
      <c r="X708" s="17">
        <v>0.19055540091498999</v>
      </c>
      <c r="Y708" s="17">
        <v>0.19466410087827801</v>
      </c>
      <c r="Z708" s="17"/>
      <c r="AA708" s="17">
        <v>0.17910595066458701</v>
      </c>
      <c r="AB708" s="17">
        <v>0.17435248427048899</v>
      </c>
      <c r="AC708" s="17">
        <v>0.15647017697923901</v>
      </c>
      <c r="AD708" s="17">
        <v>0.18762119276915401</v>
      </c>
      <c r="AE708" s="17">
        <v>0.239879489422755</v>
      </c>
      <c r="AF708" s="17"/>
      <c r="AG708" s="17">
        <v>0.197763908644497</v>
      </c>
      <c r="AH708" s="17">
        <v>0.182923036130787</v>
      </c>
      <c r="AI708" s="17">
        <v>0.204436065848312</v>
      </c>
      <c r="AJ708" s="17">
        <v>0.161673257344319</v>
      </c>
      <c r="AK708" s="17">
        <v>0.26514050600543498</v>
      </c>
    </row>
    <row r="709" spans="2:37" x14ac:dyDescent="0.2">
      <c r="B709" t="s">
        <v>153</v>
      </c>
      <c r="C709" s="17">
        <v>4.5823790109297401E-2</v>
      </c>
      <c r="D709" s="17">
        <v>4.2330850463882103E-2</v>
      </c>
      <c r="E709" s="17">
        <v>4.9233737705563198E-2</v>
      </c>
      <c r="F709" s="17"/>
      <c r="G709" s="17">
        <v>5.1195985760696699E-2</v>
      </c>
      <c r="H709" s="17">
        <v>2.9024800221576399E-2</v>
      </c>
      <c r="I709" s="17">
        <v>5.3351007820414402E-2</v>
      </c>
      <c r="J709" s="17">
        <v>6.7506806668126904E-2</v>
      </c>
      <c r="K709" s="17">
        <v>4.1223075955800298E-2</v>
      </c>
      <c r="L709" s="17">
        <v>3.53000903268057E-2</v>
      </c>
      <c r="M709" s="17"/>
      <c r="N709" s="17">
        <v>4.3922504992986701E-2</v>
      </c>
      <c r="O709" s="17">
        <v>3.7391228225741598E-2</v>
      </c>
      <c r="P709" s="17">
        <v>5.8750201034622203E-2</v>
      </c>
      <c r="Q709" s="17">
        <v>6.6274535409498E-2</v>
      </c>
      <c r="R709" s="17">
        <v>5.2472180853308903E-2</v>
      </c>
      <c r="S709" s="17">
        <v>3.6625389579352199E-2</v>
      </c>
      <c r="T709" s="17">
        <v>4.61090185558274E-2</v>
      </c>
      <c r="U709" s="17">
        <v>3.7771179673555998E-2</v>
      </c>
      <c r="V709" s="17">
        <v>5.0606815437102097E-2</v>
      </c>
      <c r="W709" s="17">
        <v>3.5386578135680899E-2</v>
      </c>
      <c r="X709" s="17">
        <v>4.3647878840317997E-2</v>
      </c>
      <c r="Y709" s="17">
        <v>3.51187001219605E-2</v>
      </c>
      <c r="Z709" s="17"/>
      <c r="AA709" s="17">
        <v>4.8471647116914998E-2</v>
      </c>
      <c r="AB709" s="17">
        <v>2.5624773273599001E-2</v>
      </c>
      <c r="AC709" s="17">
        <v>2.1730483568838301E-2</v>
      </c>
      <c r="AD709" s="17">
        <v>3.4028297300752901E-2</v>
      </c>
      <c r="AE709" s="17">
        <v>3.9362055311836001E-2</v>
      </c>
      <c r="AF709" s="17"/>
      <c r="AG709" s="17">
        <v>4.9652753822295101E-2</v>
      </c>
      <c r="AH709" s="17">
        <v>2.49666326141646E-2</v>
      </c>
      <c r="AI709" s="17">
        <v>1.3127165027437699E-2</v>
      </c>
      <c r="AJ709" s="17">
        <v>3.4383143272222798E-2</v>
      </c>
      <c r="AK709" s="17">
        <v>8.9285490554490296E-2</v>
      </c>
    </row>
    <row r="710" spans="2:37" x14ac:dyDescent="0.2">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c r="AD710" s="17"/>
      <c r="AE710" s="17"/>
      <c r="AF710" s="17"/>
      <c r="AG710" s="17"/>
      <c r="AH710" s="17"/>
      <c r="AI710" s="17"/>
      <c r="AJ710" s="17"/>
      <c r="AK710" s="17"/>
    </row>
    <row r="711" spans="2:37" x14ac:dyDescent="0.2">
      <c r="B711" s="6" t="s">
        <v>306</v>
      </c>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c r="AD711" s="17"/>
      <c r="AE711" s="17"/>
      <c r="AF711" s="17"/>
      <c r="AG711" s="17"/>
      <c r="AH711" s="17"/>
      <c r="AI711" s="17"/>
      <c r="AJ711" s="17"/>
      <c r="AK711" s="17"/>
    </row>
    <row r="712" spans="2:37" x14ac:dyDescent="0.2">
      <c r="B712" s="21" t="s">
        <v>60</v>
      </c>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c r="AD712" s="17"/>
      <c r="AE712" s="17"/>
      <c r="AF712" s="17"/>
      <c r="AG712" s="17"/>
      <c r="AH712" s="17"/>
      <c r="AI712" s="17"/>
      <c r="AJ712" s="17"/>
      <c r="AK712" s="17"/>
    </row>
    <row r="713" spans="2:37" x14ac:dyDescent="0.2">
      <c r="B713" t="s">
        <v>201</v>
      </c>
      <c r="C713" s="17">
        <v>2.5768306994754499E-2</v>
      </c>
      <c r="D713" s="17">
        <v>2.9485381069428999E-2</v>
      </c>
      <c r="E713" s="17">
        <v>2.21395503906393E-2</v>
      </c>
      <c r="F713" s="17"/>
      <c r="G713" s="17">
        <v>5.0304291807790398E-2</v>
      </c>
      <c r="H713" s="17">
        <v>3.5956228534443697E-2</v>
      </c>
      <c r="I713" s="17">
        <v>2.5504449066707902E-2</v>
      </c>
      <c r="J713" s="17">
        <v>2.4447879923858901E-2</v>
      </c>
      <c r="K713" s="17">
        <v>1.9553198182477801E-2</v>
      </c>
      <c r="L713" s="17">
        <v>6.7482096153173802E-3</v>
      </c>
      <c r="M713" s="17"/>
      <c r="N713" s="17">
        <v>3.2852437579680101E-2</v>
      </c>
      <c r="O713" s="17">
        <v>2.6600894426690499E-2</v>
      </c>
      <c r="P713" s="17">
        <v>2.4102223790194399E-2</v>
      </c>
      <c r="Q713" s="17">
        <v>1.2951899686051401E-2</v>
      </c>
      <c r="R713" s="17">
        <v>3.2549694622518499E-2</v>
      </c>
      <c r="S713" s="17">
        <v>2.78003634609729E-2</v>
      </c>
      <c r="T713" s="17">
        <v>3.0542429598008701E-2</v>
      </c>
      <c r="U713" s="17">
        <v>4.9720879218122897E-2</v>
      </c>
      <c r="V713" s="17">
        <v>2.5084905265808401E-2</v>
      </c>
      <c r="W713" s="17">
        <v>5.0903487150259696E-3</v>
      </c>
      <c r="X713" s="17">
        <v>3.4981912310995102E-2</v>
      </c>
      <c r="Y713" s="17">
        <v>1.4811715291425101E-2</v>
      </c>
      <c r="Z713" s="17"/>
      <c r="AA713" s="17">
        <v>2.2360276275210401E-2</v>
      </c>
      <c r="AB713" s="17">
        <v>3.4581365666430899E-2</v>
      </c>
      <c r="AC713" s="17">
        <v>3.0465807052767999E-2</v>
      </c>
      <c r="AD713" s="17">
        <v>1.8676802940087701E-2</v>
      </c>
      <c r="AE713" s="17">
        <v>2.9522519897718199E-2</v>
      </c>
      <c r="AF713" s="17"/>
      <c r="AG713" s="17">
        <v>2.60318582294802E-2</v>
      </c>
      <c r="AH713" s="17">
        <v>2.7224816527945801E-2</v>
      </c>
      <c r="AI713" s="17">
        <v>1.7095595047293601E-2</v>
      </c>
      <c r="AJ713" s="17">
        <v>8.7725042194325802E-3</v>
      </c>
      <c r="AK713" s="17">
        <v>7.9276454161567297E-2</v>
      </c>
    </row>
    <row r="714" spans="2:37" x14ac:dyDescent="0.2">
      <c r="B714" t="s">
        <v>202</v>
      </c>
      <c r="C714" s="17">
        <v>5.6006791090516997E-2</v>
      </c>
      <c r="D714" s="17">
        <v>6.1334346935822598E-2</v>
      </c>
      <c r="E714" s="17">
        <v>5.0805817671891497E-2</v>
      </c>
      <c r="F714" s="17"/>
      <c r="G714" s="17">
        <v>5.9807449650788699E-2</v>
      </c>
      <c r="H714" s="17">
        <v>8.1968202023337697E-2</v>
      </c>
      <c r="I714" s="17">
        <v>6.1500973812458198E-2</v>
      </c>
      <c r="J714" s="17">
        <v>4.64929976822651E-2</v>
      </c>
      <c r="K714" s="17">
        <v>4.8882874987951998E-2</v>
      </c>
      <c r="L714" s="17">
        <v>4.04862167753949E-2</v>
      </c>
      <c r="M714" s="17"/>
      <c r="N714" s="17">
        <v>9.0837898751554499E-2</v>
      </c>
      <c r="O714" s="17">
        <v>4.6588619891541901E-2</v>
      </c>
      <c r="P714" s="17">
        <v>3.8302176629645197E-2</v>
      </c>
      <c r="Q714" s="17">
        <v>5.8818938623719501E-2</v>
      </c>
      <c r="R714" s="17">
        <v>5.1800008328134299E-2</v>
      </c>
      <c r="S714" s="17">
        <v>7.6381965934428794E-2</v>
      </c>
      <c r="T714" s="17">
        <v>1.32364237319826E-2</v>
      </c>
      <c r="U714" s="17">
        <v>8.1383593102929599E-2</v>
      </c>
      <c r="V714" s="17">
        <v>6.5923256576968001E-2</v>
      </c>
      <c r="W714" s="17">
        <v>4.5045954341301001E-2</v>
      </c>
      <c r="X714" s="17">
        <v>5.4835645373266503E-2</v>
      </c>
      <c r="Y714" s="17">
        <v>0</v>
      </c>
      <c r="Z714" s="17"/>
      <c r="AA714" s="17">
        <v>4.74633418055459E-2</v>
      </c>
      <c r="AB714" s="17">
        <v>7.11956945255693E-2</v>
      </c>
      <c r="AC714" s="17">
        <v>6.4841092223338004E-2</v>
      </c>
      <c r="AD714" s="17">
        <v>6.3756893452835903E-2</v>
      </c>
      <c r="AE714" s="17">
        <v>5.0362760429800001E-2</v>
      </c>
      <c r="AF714" s="17"/>
      <c r="AG714" s="17">
        <v>4.7775786175365299E-2</v>
      </c>
      <c r="AH714" s="17">
        <v>6.4444380756938105E-2</v>
      </c>
      <c r="AI714" s="17">
        <v>4.6509896266679798E-2</v>
      </c>
      <c r="AJ714" s="17">
        <v>6.9917540087885602E-2</v>
      </c>
      <c r="AK714" s="17">
        <v>0</v>
      </c>
    </row>
    <row r="715" spans="2:37" x14ac:dyDescent="0.2">
      <c r="B715" t="s">
        <v>203</v>
      </c>
      <c r="C715" s="17">
        <v>0.17059423732413401</v>
      </c>
      <c r="D715" s="17">
        <v>0.19439286039120901</v>
      </c>
      <c r="E715" s="17">
        <v>0.14736106820009601</v>
      </c>
      <c r="F715" s="17"/>
      <c r="G715" s="17">
        <v>0.16929159704937899</v>
      </c>
      <c r="H715" s="17">
        <v>0.181683230337497</v>
      </c>
      <c r="I715" s="17">
        <v>0.16909528720081199</v>
      </c>
      <c r="J715" s="17">
        <v>0.149285281316761</v>
      </c>
      <c r="K715" s="17">
        <v>0.20085448142286999</v>
      </c>
      <c r="L715" s="17">
        <v>0.16067192391212901</v>
      </c>
      <c r="M715" s="17"/>
      <c r="N715" s="17">
        <v>0.15874768046061699</v>
      </c>
      <c r="O715" s="17">
        <v>0.15785996686613701</v>
      </c>
      <c r="P715" s="17">
        <v>0.19397350662589399</v>
      </c>
      <c r="Q715" s="17">
        <v>0.15028582275275101</v>
      </c>
      <c r="R715" s="17">
        <v>0.20808836906702499</v>
      </c>
      <c r="S715" s="17">
        <v>0.177365309870989</v>
      </c>
      <c r="T715" s="17">
        <v>0.18786205773539499</v>
      </c>
      <c r="U715" s="17">
        <v>0.26315350821595002</v>
      </c>
      <c r="V715" s="17">
        <v>0.157818749217773</v>
      </c>
      <c r="W715" s="17">
        <v>0.15203842516593599</v>
      </c>
      <c r="X715" s="17">
        <v>0.161853999982223</v>
      </c>
      <c r="Y715" s="17">
        <v>0.120428714271378</v>
      </c>
      <c r="Z715" s="17"/>
      <c r="AA715" s="17">
        <v>0.17610244690129401</v>
      </c>
      <c r="AB715" s="17">
        <v>0.146258732765644</v>
      </c>
      <c r="AC715" s="17">
        <v>0.16996487039189101</v>
      </c>
      <c r="AD715" s="17">
        <v>0.161115797426124</v>
      </c>
      <c r="AE715" s="17">
        <v>0.183730133251084</v>
      </c>
      <c r="AF715" s="17"/>
      <c r="AG715" s="17">
        <v>0.14428639016183301</v>
      </c>
      <c r="AH715" s="17">
        <v>0.15787274961247499</v>
      </c>
      <c r="AI715" s="17">
        <v>0.16954969544284501</v>
      </c>
      <c r="AJ715" s="17">
        <v>0.17405281248337401</v>
      </c>
      <c r="AK715" s="17">
        <v>0.183638367727259</v>
      </c>
    </row>
    <row r="716" spans="2:37" x14ac:dyDescent="0.2">
      <c r="B716" t="s">
        <v>204</v>
      </c>
      <c r="C716" s="17">
        <v>0.39791473458319099</v>
      </c>
      <c r="D716" s="17">
        <v>0.40957871796829898</v>
      </c>
      <c r="E716" s="17">
        <v>0.38652788678605698</v>
      </c>
      <c r="F716" s="17"/>
      <c r="G716" s="17">
        <v>0.485698151267136</v>
      </c>
      <c r="H716" s="17">
        <v>0.40134699268936003</v>
      </c>
      <c r="I716" s="17">
        <v>0.42165110993689298</v>
      </c>
      <c r="J716" s="17">
        <v>0.41656420265362898</v>
      </c>
      <c r="K716" s="17">
        <v>0.39150028291679001</v>
      </c>
      <c r="L716" s="17">
        <v>0.307074697421726</v>
      </c>
      <c r="M716" s="17"/>
      <c r="N716" s="17">
        <v>0.44436539937632402</v>
      </c>
      <c r="O716" s="17">
        <v>0.37900207096454003</v>
      </c>
      <c r="P716" s="17">
        <v>0.37658784833405201</v>
      </c>
      <c r="Q716" s="17">
        <v>0.40048331824257399</v>
      </c>
      <c r="R716" s="17">
        <v>0.34258711185126101</v>
      </c>
      <c r="S716" s="17">
        <v>0.41289997291942498</v>
      </c>
      <c r="T716" s="17">
        <v>0.37755670287499299</v>
      </c>
      <c r="U716" s="17">
        <v>0.310921221514327</v>
      </c>
      <c r="V716" s="17">
        <v>0.41806725509123499</v>
      </c>
      <c r="W716" s="17">
        <v>0.42903377035628398</v>
      </c>
      <c r="X716" s="17">
        <v>0.394038213124003</v>
      </c>
      <c r="Y716" s="17">
        <v>0.40448602534466799</v>
      </c>
      <c r="Z716" s="17"/>
      <c r="AA716" s="17">
        <v>0.38791345568422603</v>
      </c>
      <c r="AB716" s="17">
        <v>0.39551189188455999</v>
      </c>
      <c r="AC716" s="17">
        <v>0.44564864228093598</v>
      </c>
      <c r="AD716" s="17">
        <v>0.408994857508379</v>
      </c>
      <c r="AE716" s="17">
        <v>0.39939746637410301</v>
      </c>
      <c r="AF716" s="17"/>
      <c r="AG716" s="17">
        <v>0.38334978969619499</v>
      </c>
      <c r="AH716" s="17">
        <v>0.40556747311445601</v>
      </c>
      <c r="AI716" s="17">
        <v>0.48098594580154802</v>
      </c>
      <c r="AJ716" s="17">
        <v>0.40134180009507697</v>
      </c>
      <c r="AK716" s="17">
        <v>0.36666273107754799</v>
      </c>
    </row>
    <row r="717" spans="2:37" x14ac:dyDescent="0.2">
      <c r="B717" t="s">
        <v>205</v>
      </c>
      <c r="C717" s="17">
        <v>0.30902123727947001</v>
      </c>
      <c r="D717" s="17">
        <v>0.26449909679028399</v>
      </c>
      <c r="E717" s="17">
        <v>0.35248553421943302</v>
      </c>
      <c r="F717" s="17"/>
      <c r="G717" s="17">
        <v>0.18489376671157001</v>
      </c>
      <c r="H717" s="17">
        <v>0.26414313744471701</v>
      </c>
      <c r="I717" s="17">
        <v>0.26787501043888201</v>
      </c>
      <c r="J717" s="17">
        <v>0.31050042306424602</v>
      </c>
      <c r="K717" s="17">
        <v>0.31358817575526099</v>
      </c>
      <c r="L717" s="17">
        <v>0.45650410892573901</v>
      </c>
      <c r="M717" s="17"/>
      <c r="N717" s="17">
        <v>0.22459251015120801</v>
      </c>
      <c r="O717" s="17">
        <v>0.36614382187337902</v>
      </c>
      <c r="P717" s="17">
        <v>0.33825698223352002</v>
      </c>
      <c r="Q717" s="17">
        <v>0.32342365591953098</v>
      </c>
      <c r="R717" s="17">
        <v>0.33777029520100199</v>
      </c>
      <c r="S717" s="17">
        <v>0.280725152932008</v>
      </c>
      <c r="T717" s="17">
        <v>0.329842494885911</v>
      </c>
      <c r="U717" s="17">
        <v>0.25655143607888498</v>
      </c>
      <c r="V717" s="17">
        <v>0.26549576352715698</v>
      </c>
      <c r="W717" s="17">
        <v>0.347641378254265</v>
      </c>
      <c r="X717" s="17">
        <v>0.32223385040131303</v>
      </c>
      <c r="Y717" s="17">
        <v>0.38896125391900699</v>
      </c>
      <c r="Z717" s="17"/>
      <c r="AA717" s="17">
        <v>0.34281776035385098</v>
      </c>
      <c r="AB717" s="17">
        <v>0.31858918938676001</v>
      </c>
      <c r="AC717" s="17">
        <v>0.26740087878838498</v>
      </c>
      <c r="AD717" s="17">
        <v>0.32114723969986703</v>
      </c>
      <c r="AE717" s="17">
        <v>0.30590664830698699</v>
      </c>
      <c r="AF717" s="17"/>
      <c r="AG717" s="17">
        <v>0.37404962427420801</v>
      </c>
      <c r="AH717" s="17">
        <v>0.30950324387981198</v>
      </c>
      <c r="AI717" s="17">
        <v>0.27273170241419598</v>
      </c>
      <c r="AJ717" s="17">
        <v>0.32812524270756099</v>
      </c>
      <c r="AK717" s="17">
        <v>0.32061481399851199</v>
      </c>
    </row>
    <row r="718" spans="2:37" x14ac:dyDescent="0.2">
      <c r="B718" t="s">
        <v>153</v>
      </c>
      <c r="C718" s="17">
        <v>4.0694692727930602E-2</v>
      </c>
      <c r="D718" s="17">
        <v>4.0709596844958597E-2</v>
      </c>
      <c r="E718" s="17">
        <v>4.0680142731883702E-2</v>
      </c>
      <c r="F718" s="17"/>
      <c r="G718" s="17">
        <v>5.00047435133361E-2</v>
      </c>
      <c r="H718" s="17">
        <v>3.4902208970643001E-2</v>
      </c>
      <c r="I718" s="17">
        <v>5.4373169544246203E-2</v>
      </c>
      <c r="J718" s="17">
        <v>5.2709215359240801E-2</v>
      </c>
      <c r="K718" s="17">
        <v>2.5620986734647799E-2</v>
      </c>
      <c r="L718" s="17">
        <v>2.8514843349695201E-2</v>
      </c>
      <c r="M718" s="17"/>
      <c r="N718" s="17">
        <v>4.8604073680616797E-2</v>
      </c>
      <c r="O718" s="17">
        <v>2.3804625977710901E-2</v>
      </c>
      <c r="P718" s="17">
        <v>2.87772623866944E-2</v>
      </c>
      <c r="Q718" s="17">
        <v>5.4036364775374303E-2</v>
      </c>
      <c r="R718" s="17">
        <v>2.7204520930059501E-2</v>
      </c>
      <c r="S718" s="17">
        <v>2.48272348821779E-2</v>
      </c>
      <c r="T718" s="17">
        <v>6.09598911737088E-2</v>
      </c>
      <c r="U718" s="17">
        <v>3.8269361869785398E-2</v>
      </c>
      <c r="V718" s="17">
        <v>6.7610070321057994E-2</v>
      </c>
      <c r="W718" s="17">
        <v>2.1150123167188201E-2</v>
      </c>
      <c r="X718" s="17">
        <v>3.2056378808199802E-2</v>
      </c>
      <c r="Y718" s="17">
        <v>7.1312291173521697E-2</v>
      </c>
      <c r="Z718" s="17"/>
      <c r="AA718" s="17">
        <v>2.33427189798741E-2</v>
      </c>
      <c r="AB718" s="17">
        <v>3.3863125771035098E-2</v>
      </c>
      <c r="AC718" s="17">
        <v>2.16787092626817E-2</v>
      </c>
      <c r="AD718" s="17">
        <v>2.6308408972707E-2</v>
      </c>
      <c r="AE718" s="17">
        <v>3.1080471740308799E-2</v>
      </c>
      <c r="AF718" s="17"/>
      <c r="AG718" s="17">
        <v>2.4506551462918798E-2</v>
      </c>
      <c r="AH718" s="17">
        <v>3.5387336108372601E-2</v>
      </c>
      <c r="AI718" s="17">
        <v>1.3127165027437699E-2</v>
      </c>
      <c r="AJ718" s="17">
        <v>1.7790100406668799E-2</v>
      </c>
      <c r="AK718" s="17">
        <v>4.9807633035113701E-2</v>
      </c>
    </row>
    <row r="719" spans="2:37" x14ac:dyDescent="0.2">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17"/>
      <c r="AF719" s="17"/>
      <c r="AG719" s="17"/>
      <c r="AH719" s="17"/>
      <c r="AI719" s="17"/>
      <c r="AJ719" s="17"/>
      <c r="AK719" s="17"/>
    </row>
    <row r="720" spans="2:37" x14ac:dyDescent="0.2">
      <c r="B720" s="6" t="s">
        <v>307</v>
      </c>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c r="AF720" s="17"/>
      <c r="AG720" s="17"/>
      <c r="AH720" s="17"/>
      <c r="AI720" s="17"/>
      <c r="AJ720" s="17"/>
      <c r="AK720" s="17"/>
    </row>
    <row r="721" spans="2:37" x14ac:dyDescent="0.2">
      <c r="B721" s="21" t="s">
        <v>60</v>
      </c>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17"/>
      <c r="AF721" s="17"/>
      <c r="AG721" s="17"/>
      <c r="AH721" s="17"/>
      <c r="AI721" s="17"/>
      <c r="AJ721" s="17"/>
      <c r="AK721" s="17"/>
    </row>
    <row r="722" spans="2:37" x14ac:dyDescent="0.2">
      <c r="B722" t="s">
        <v>201</v>
      </c>
      <c r="C722" s="17">
        <v>0.115013230258703</v>
      </c>
      <c r="D722" s="17">
        <v>0.115319135193772</v>
      </c>
      <c r="E722" s="17">
        <v>0.114714593607655</v>
      </c>
      <c r="F722" s="17"/>
      <c r="G722" s="17">
        <v>9.2982953622212705E-2</v>
      </c>
      <c r="H722" s="17">
        <v>7.0816057573360597E-2</v>
      </c>
      <c r="I722" s="17">
        <v>5.3068717432547499E-2</v>
      </c>
      <c r="J722" s="17">
        <v>0.14288888637952901</v>
      </c>
      <c r="K722" s="17">
        <v>0.14607075032219999</v>
      </c>
      <c r="L722" s="17">
        <v>0.17220288269307199</v>
      </c>
      <c r="M722" s="17"/>
      <c r="N722" s="17">
        <v>0.100890393153684</v>
      </c>
      <c r="O722" s="17">
        <v>0.17462535980531699</v>
      </c>
      <c r="P722" s="17">
        <v>9.7700319985581305E-2</v>
      </c>
      <c r="Q722" s="17">
        <v>7.2394944951225601E-2</v>
      </c>
      <c r="R722" s="17">
        <v>9.8177004038759799E-2</v>
      </c>
      <c r="S722" s="17">
        <v>0.107868052724855</v>
      </c>
      <c r="T722" s="17">
        <v>0.153408699476659</v>
      </c>
      <c r="U722" s="17">
        <v>5.6708257242481797E-2</v>
      </c>
      <c r="V722" s="17">
        <v>9.0025881474169206E-2</v>
      </c>
      <c r="W722" s="17">
        <v>0.12049333680124</v>
      </c>
      <c r="X722" s="17">
        <v>0.19557440824136699</v>
      </c>
      <c r="Y722" s="17">
        <v>7.3223411517688797E-2</v>
      </c>
      <c r="Z722" s="17"/>
      <c r="AA722" s="17">
        <v>0.14664447632487199</v>
      </c>
      <c r="AB722" s="17">
        <v>7.9082663668713304E-2</v>
      </c>
      <c r="AC722" s="17">
        <v>0.10841902490645899</v>
      </c>
      <c r="AD722" s="17">
        <v>0.103372741095087</v>
      </c>
      <c r="AE722" s="17">
        <v>0.142168596427654</v>
      </c>
      <c r="AF722" s="17"/>
      <c r="AG722" s="17">
        <v>0.16149093880811999</v>
      </c>
      <c r="AH722" s="17">
        <v>9.3885632321701995E-2</v>
      </c>
      <c r="AI722" s="17">
        <v>0.154111318645277</v>
      </c>
      <c r="AJ722" s="17">
        <v>8.9380046252758E-2</v>
      </c>
      <c r="AK722" s="17">
        <v>0.16302729483501199</v>
      </c>
    </row>
    <row r="723" spans="2:37" x14ac:dyDescent="0.2">
      <c r="B723" t="s">
        <v>202</v>
      </c>
      <c r="C723" s="17">
        <v>0.20924686950801799</v>
      </c>
      <c r="D723" s="17">
        <v>0.200325940390885</v>
      </c>
      <c r="E723" s="17">
        <v>0.217955837852019</v>
      </c>
      <c r="F723" s="17"/>
      <c r="G723" s="17">
        <v>0.17919354387859401</v>
      </c>
      <c r="H723" s="17">
        <v>0.115169970708866</v>
      </c>
      <c r="I723" s="17">
        <v>0.156153065627268</v>
      </c>
      <c r="J723" s="17">
        <v>0.212768222385813</v>
      </c>
      <c r="K723" s="17">
        <v>0.26223332500902502</v>
      </c>
      <c r="L723" s="17">
        <v>0.31001920129775501</v>
      </c>
      <c r="M723" s="17"/>
      <c r="N723" s="17">
        <v>0.17426007823457201</v>
      </c>
      <c r="O723" s="17">
        <v>0.20430470227555</v>
      </c>
      <c r="P723" s="17">
        <v>0.24049596891842201</v>
      </c>
      <c r="Q723" s="17">
        <v>0.28610313899553702</v>
      </c>
      <c r="R723" s="17">
        <v>0.19549143983943401</v>
      </c>
      <c r="S723" s="17">
        <v>0.15738973779976601</v>
      </c>
      <c r="T723" s="17">
        <v>0.18818447186624401</v>
      </c>
      <c r="U723" s="17">
        <v>0.18744142519573401</v>
      </c>
      <c r="V723" s="17">
        <v>0.173190689521562</v>
      </c>
      <c r="W723" s="17">
        <v>0.26490526972982298</v>
      </c>
      <c r="X723" s="17">
        <v>0.24303303605167401</v>
      </c>
      <c r="Y723" s="17">
        <v>0.26228747226955101</v>
      </c>
      <c r="Z723" s="17"/>
      <c r="AA723" s="17">
        <v>0.15238291091575801</v>
      </c>
      <c r="AB723" s="17">
        <v>0.14376591258888599</v>
      </c>
      <c r="AC723" s="17">
        <v>0.34756398950872602</v>
      </c>
      <c r="AD723" s="17">
        <v>0.22047369411329501</v>
      </c>
      <c r="AE723" s="17">
        <v>0.24586599820004801</v>
      </c>
      <c r="AF723" s="17"/>
      <c r="AG723" s="17">
        <v>0.22565131404251301</v>
      </c>
      <c r="AH723" s="17">
        <v>0.19425912558664299</v>
      </c>
      <c r="AI723" s="17">
        <v>0.28002472227251402</v>
      </c>
      <c r="AJ723" s="17">
        <v>0.163035611853348</v>
      </c>
      <c r="AK723" s="17">
        <v>0.24670313420120599</v>
      </c>
    </row>
    <row r="724" spans="2:37" x14ac:dyDescent="0.2">
      <c r="B724" t="s">
        <v>203</v>
      </c>
      <c r="C724" s="17">
        <v>0.30371284189640801</v>
      </c>
      <c r="D724" s="17">
        <v>0.30017877310642299</v>
      </c>
      <c r="E724" s="17">
        <v>0.30716294141108802</v>
      </c>
      <c r="F724" s="17"/>
      <c r="G724" s="17">
        <v>0.25932818151029902</v>
      </c>
      <c r="H724" s="17">
        <v>0.25216476419790002</v>
      </c>
      <c r="I724" s="17">
        <v>0.28688655726317702</v>
      </c>
      <c r="J724" s="17">
        <v>0.328536843925472</v>
      </c>
      <c r="K724" s="17">
        <v>0.37824843960412302</v>
      </c>
      <c r="L724" s="17">
        <v>0.31839449876560899</v>
      </c>
      <c r="M724" s="17"/>
      <c r="N724" s="17">
        <v>0.27871682242763302</v>
      </c>
      <c r="O724" s="17">
        <v>0.32564891634487397</v>
      </c>
      <c r="P724" s="17">
        <v>0.298108044381316</v>
      </c>
      <c r="Q724" s="17">
        <v>0.30760579461987297</v>
      </c>
      <c r="R724" s="17">
        <v>0.310513681690333</v>
      </c>
      <c r="S724" s="17">
        <v>0.28478029441151798</v>
      </c>
      <c r="T724" s="17">
        <v>0.36736025019121998</v>
      </c>
      <c r="U724" s="17">
        <v>0.291834735750781</v>
      </c>
      <c r="V724" s="17">
        <v>0.28590818779115301</v>
      </c>
      <c r="W724" s="17">
        <v>0.30268347173455801</v>
      </c>
      <c r="X724" s="17">
        <v>0.28534979845696101</v>
      </c>
      <c r="Y724" s="17">
        <v>0.31496886515593903</v>
      </c>
      <c r="Z724" s="17"/>
      <c r="AA724" s="17">
        <v>0.31758468136708401</v>
      </c>
      <c r="AB724" s="17">
        <v>0.258327302551075</v>
      </c>
      <c r="AC724" s="17">
        <v>0.24593861735009001</v>
      </c>
      <c r="AD724" s="17">
        <v>0.343257468831006</v>
      </c>
      <c r="AE724" s="17">
        <v>0.29763644478155099</v>
      </c>
      <c r="AF724" s="17"/>
      <c r="AG724" s="17">
        <v>0.29489842565280999</v>
      </c>
      <c r="AH724" s="17">
        <v>0.273448888700833</v>
      </c>
      <c r="AI724" s="17">
        <v>0.248817558867136</v>
      </c>
      <c r="AJ724" s="17">
        <v>0.39045442801680902</v>
      </c>
      <c r="AK724" s="17">
        <v>0.21993401831312701</v>
      </c>
    </row>
    <row r="725" spans="2:37" x14ac:dyDescent="0.2">
      <c r="B725" t="s">
        <v>204</v>
      </c>
      <c r="C725" s="17">
        <v>0.23335366501163199</v>
      </c>
      <c r="D725" s="17">
        <v>0.247184862570929</v>
      </c>
      <c r="E725" s="17">
        <v>0.219851095926964</v>
      </c>
      <c r="F725" s="17"/>
      <c r="G725" s="17">
        <v>0.28879952653440799</v>
      </c>
      <c r="H725" s="17">
        <v>0.37274478918120701</v>
      </c>
      <c r="I725" s="17">
        <v>0.32849920515696501</v>
      </c>
      <c r="J725" s="17">
        <v>0.19891679391685499</v>
      </c>
      <c r="K725" s="17">
        <v>0.11354070800227201</v>
      </c>
      <c r="L725" s="17">
        <v>0.114821674858363</v>
      </c>
      <c r="M725" s="17"/>
      <c r="N725" s="17">
        <v>0.309191226410576</v>
      </c>
      <c r="O725" s="17">
        <v>0.195221720773604</v>
      </c>
      <c r="P725" s="17">
        <v>0.21609888107442199</v>
      </c>
      <c r="Q725" s="17">
        <v>0.14669679478605699</v>
      </c>
      <c r="R725" s="17">
        <v>0.24316671441062601</v>
      </c>
      <c r="S725" s="17">
        <v>0.274742095784478</v>
      </c>
      <c r="T725" s="17">
        <v>0.22642688803862401</v>
      </c>
      <c r="U725" s="17">
        <v>0.29062589648945503</v>
      </c>
      <c r="V725" s="17">
        <v>0.27548196105126199</v>
      </c>
      <c r="W725" s="17">
        <v>0.20790237922826199</v>
      </c>
      <c r="X725" s="17">
        <v>0.18917773992840101</v>
      </c>
      <c r="Y725" s="17">
        <v>0.14019883572620501</v>
      </c>
      <c r="Z725" s="17"/>
      <c r="AA725" s="17">
        <v>0.25710861575538901</v>
      </c>
      <c r="AB725" s="17">
        <v>0.34580258818125897</v>
      </c>
      <c r="AC725" s="17">
        <v>0.17690078698550399</v>
      </c>
      <c r="AD725" s="17">
        <v>0.23364464101011201</v>
      </c>
      <c r="AE725" s="17">
        <v>0.223185249310555</v>
      </c>
      <c r="AF725" s="17"/>
      <c r="AG725" s="17">
        <v>0.213859033488117</v>
      </c>
      <c r="AH725" s="17">
        <v>0.291733550534095</v>
      </c>
      <c r="AI725" s="17">
        <v>0.189505955758966</v>
      </c>
      <c r="AJ725" s="17">
        <v>0.24127619331428199</v>
      </c>
      <c r="AK725" s="17">
        <v>0.23509348103522701</v>
      </c>
    </row>
    <row r="726" spans="2:37" x14ac:dyDescent="0.2">
      <c r="B726" t="s">
        <v>205</v>
      </c>
      <c r="C726" s="17">
        <v>7.8912039901310196E-2</v>
      </c>
      <c r="D726" s="17">
        <v>8.8944817145140603E-2</v>
      </c>
      <c r="E726" s="17">
        <v>6.91176408794522E-2</v>
      </c>
      <c r="F726" s="17"/>
      <c r="G726" s="17">
        <v>0.14347424905801401</v>
      </c>
      <c r="H726" s="17">
        <v>0.16330659091270999</v>
      </c>
      <c r="I726" s="17">
        <v>0.104216651382255</v>
      </c>
      <c r="J726" s="17">
        <v>2.7973928470057599E-2</v>
      </c>
      <c r="K726" s="17">
        <v>4.2350621887857598E-2</v>
      </c>
      <c r="L726" s="17">
        <v>1.31200065980932E-2</v>
      </c>
      <c r="M726" s="17"/>
      <c r="N726" s="17">
        <v>9.0086656150746403E-2</v>
      </c>
      <c r="O726" s="17">
        <v>4.95445560059792E-2</v>
      </c>
      <c r="P726" s="17">
        <v>7.1188960049040503E-2</v>
      </c>
      <c r="Q726" s="17">
        <v>7.73792904420528E-2</v>
      </c>
      <c r="R726" s="17">
        <v>8.9976245238839597E-2</v>
      </c>
      <c r="S726" s="17">
        <v>0.12994490417555099</v>
      </c>
      <c r="T726" s="17">
        <v>3.1931045051573001E-2</v>
      </c>
      <c r="U726" s="17">
        <v>0.103454304279385</v>
      </c>
      <c r="V726" s="17">
        <v>0.119872761307751</v>
      </c>
      <c r="W726" s="17">
        <v>5.1480843472670901E-2</v>
      </c>
      <c r="X726" s="17">
        <v>4.6621893352173302E-2</v>
      </c>
      <c r="Y726" s="17">
        <v>7.8809341997751206E-2</v>
      </c>
      <c r="Z726" s="17"/>
      <c r="AA726" s="17">
        <v>8.4160996623879394E-2</v>
      </c>
      <c r="AB726" s="17">
        <v>0.138939047335842</v>
      </c>
      <c r="AC726" s="17">
        <v>7.1289135725045999E-2</v>
      </c>
      <c r="AD726" s="17">
        <v>5.8162655814237102E-2</v>
      </c>
      <c r="AE726" s="17">
        <v>7.0421205399433001E-2</v>
      </c>
      <c r="AF726" s="17"/>
      <c r="AG726" s="17">
        <v>6.8571361790038005E-2</v>
      </c>
      <c r="AH726" s="17">
        <v>0.106441043244523</v>
      </c>
      <c r="AI726" s="17">
        <v>7.7960418949312701E-2</v>
      </c>
      <c r="AJ726" s="17">
        <v>7.4245260901876206E-2</v>
      </c>
      <c r="AK726" s="17">
        <v>6.1033519336552502E-2</v>
      </c>
    </row>
    <row r="727" spans="2:37" x14ac:dyDescent="0.2">
      <c r="B727" t="s">
        <v>153</v>
      </c>
      <c r="C727" s="17">
        <v>5.97613534239268E-2</v>
      </c>
      <c r="D727" s="17">
        <v>4.80464715928531E-2</v>
      </c>
      <c r="E727" s="17">
        <v>7.11978903228217E-2</v>
      </c>
      <c r="F727" s="17"/>
      <c r="G727" s="17">
        <v>3.6221545396472897E-2</v>
      </c>
      <c r="H727" s="17">
        <v>2.5797827425955201E-2</v>
      </c>
      <c r="I727" s="17">
        <v>7.1175803137785904E-2</v>
      </c>
      <c r="J727" s="17">
        <v>8.89153249222744E-2</v>
      </c>
      <c r="K727" s="17">
        <v>5.75561551745227E-2</v>
      </c>
      <c r="L727" s="17">
        <v>7.1441735787109995E-2</v>
      </c>
      <c r="M727" s="17"/>
      <c r="N727" s="17">
        <v>4.68548236227882E-2</v>
      </c>
      <c r="O727" s="17">
        <v>5.0654744794675501E-2</v>
      </c>
      <c r="P727" s="17">
        <v>7.6407825591218906E-2</v>
      </c>
      <c r="Q727" s="17">
        <v>0.109820036205254</v>
      </c>
      <c r="R727" s="17">
        <v>6.2674914782007304E-2</v>
      </c>
      <c r="S727" s="17">
        <v>4.52749151038329E-2</v>
      </c>
      <c r="T727" s="17">
        <v>3.26886453756806E-2</v>
      </c>
      <c r="U727" s="17">
        <v>6.9935381042163E-2</v>
      </c>
      <c r="V727" s="17">
        <v>5.55205188541016E-2</v>
      </c>
      <c r="W727" s="17">
        <v>5.2534699033445001E-2</v>
      </c>
      <c r="X727" s="17">
        <v>4.0243123969423998E-2</v>
      </c>
      <c r="Y727" s="17">
        <v>0.13051207333286599</v>
      </c>
      <c r="Z727" s="17"/>
      <c r="AA727" s="17">
        <v>4.2118319013017901E-2</v>
      </c>
      <c r="AB727" s="17">
        <v>3.4082485674222798E-2</v>
      </c>
      <c r="AC727" s="17">
        <v>4.9888445524174402E-2</v>
      </c>
      <c r="AD727" s="17">
        <v>4.1088799136262802E-2</v>
      </c>
      <c r="AE727" s="17">
        <v>2.0722505880759301E-2</v>
      </c>
      <c r="AF727" s="17"/>
      <c r="AG727" s="17">
        <v>3.5528926218401598E-2</v>
      </c>
      <c r="AH727" s="17">
        <v>4.0231759612204501E-2</v>
      </c>
      <c r="AI727" s="17">
        <v>4.9580025506794703E-2</v>
      </c>
      <c r="AJ727" s="17">
        <v>4.16084596609263E-2</v>
      </c>
      <c r="AK727" s="17">
        <v>7.4208552278876502E-2</v>
      </c>
    </row>
    <row r="728" spans="2:37" x14ac:dyDescent="0.2">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c r="AD728" s="17"/>
      <c r="AE728" s="17"/>
      <c r="AF728" s="17"/>
      <c r="AG728" s="17"/>
      <c r="AH728" s="17"/>
      <c r="AI728" s="17"/>
      <c r="AJ728" s="17"/>
      <c r="AK728" s="17"/>
    </row>
    <row r="729" spans="2:37" x14ac:dyDescent="0.2">
      <c r="B729" s="6" t="s">
        <v>308</v>
      </c>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c r="AD729" s="17"/>
      <c r="AE729" s="17"/>
      <c r="AF729" s="17"/>
      <c r="AG729" s="17"/>
      <c r="AH729" s="17"/>
      <c r="AI729" s="17"/>
      <c r="AJ729" s="17"/>
      <c r="AK729" s="17"/>
    </row>
    <row r="730" spans="2:37" x14ac:dyDescent="0.2">
      <c r="B730" s="21" t="s">
        <v>60</v>
      </c>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c r="AD730" s="17"/>
      <c r="AE730" s="17"/>
      <c r="AF730" s="17"/>
      <c r="AG730" s="17"/>
      <c r="AH730" s="17"/>
      <c r="AI730" s="17"/>
      <c r="AJ730" s="17"/>
      <c r="AK730" s="17"/>
    </row>
    <row r="731" spans="2:37" x14ac:dyDescent="0.2">
      <c r="B731" t="s">
        <v>201</v>
      </c>
      <c r="C731" s="17">
        <v>9.7605832258426103E-2</v>
      </c>
      <c r="D731" s="17">
        <v>0.10604782589485701</v>
      </c>
      <c r="E731" s="17">
        <v>8.9364419915095999E-2</v>
      </c>
      <c r="F731" s="17"/>
      <c r="G731" s="17">
        <v>0.10089997595654999</v>
      </c>
      <c r="H731" s="17">
        <v>7.3383393974181602E-2</v>
      </c>
      <c r="I731" s="17">
        <v>5.6987968734336397E-2</v>
      </c>
      <c r="J731" s="17">
        <v>0.10886097796675</v>
      </c>
      <c r="K731" s="17">
        <v>0.10058185885918</v>
      </c>
      <c r="L731" s="17">
        <v>0.136870261092083</v>
      </c>
      <c r="M731" s="17"/>
      <c r="N731" s="17">
        <v>9.8414542753621603E-2</v>
      </c>
      <c r="O731" s="17">
        <v>0.14995648854913901</v>
      </c>
      <c r="P731" s="17">
        <v>6.7117518820752994E-2</v>
      </c>
      <c r="Q731" s="17">
        <v>6.8637076842168201E-2</v>
      </c>
      <c r="R731" s="17">
        <v>0.10385093515772099</v>
      </c>
      <c r="S731" s="17">
        <v>8.9587721438374304E-2</v>
      </c>
      <c r="T731" s="17">
        <v>0.13416291872665101</v>
      </c>
      <c r="U731" s="17">
        <v>8.0692345751117694E-2</v>
      </c>
      <c r="V731" s="17">
        <v>6.1717662166973997E-2</v>
      </c>
      <c r="W731" s="17">
        <v>9.1580849393179606E-2</v>
      </c>
      <c r="X731" s="17">
        <v>0.13411620106349501</v>
      </c>
      <c r="Y731" s="17">
        <v>5.8411696226263701E-2</v>
      </c>
      <c r="Z731" s="17"/>
      <c r="AA731" s="17">
        <v>0.12128620583909901</v>
      </c>
      <c r="AB731" s="17">
        <v>7.3990414755220002E-2</v>
      </c>
      <c r="AC731" s="17">
        <v>8.46829278534518E-2</v>
      </c>
      <c r="AD731" s="17">
        <v>8.0708131283309004E-2</v>
      </c>
      <c r="AE731" s="17">
        <v>0.116259943456563</v>
      </c>
      <c r="AF731" s="17"/>
      <c r="AG731" s="17">
        <v>0.14009435639408099</v>
      </c>
      <c r="AH731" s="17">
        <v>7.9117077709638398E-2</v>
      </c>
      <c r="AI731" s="17">
        <v>0.106252927312029</v>
      </c>
      <c r="AJ731" s="17">
        <v>0.107252346763287</v>
      </c>
      <c r="AK731" s="17">
        <v>0.111248876890769</v>
      </c>
    </row>
    <row r="732" spans="2:37" x14ac:dyDescent="0.2">
      <c r="B732" t="s">
        <v>202</v>
      </c>
      <c r="C732" s="17">
        <v>0.172713546845773</v>
      </c>
      <c r="D732" s="17">
        <v>0.162574120948342</v>
      </c>
      <c r="E732" s="17">
        <v>0.18261206055523299</v>
      </c>
      <c r="F732" s="17"/>
      <c r="G732" s="17">
        <v>0.11952425320769899</v>
      </c>
      <c r="H732" s="17">
        <v>9.5177098554362294E-2</v>
      </c>
      <c r="I732" s="17">
        <v>0.14422499922875401</v>
      </c>
      <c r="J732" s="17">
        <v>0.17272462054708501</v>
      </c>
      <c r="K732" s="17">
        <v>0.21438313440575699</v>
      </c>
      <c r="L732" s="17">
        <v>0.26585208056167298</v>
      </c>
      <c r="M732" s="17"/>
      <c r="N732" s="17">
        <v>0.13573211126524501</v>
      </c>
      <c r="O732" s="17">
        <v>0.21728768506315199</v>
      </c>
      <c r="P732" s="17">
        <v>0.214041369006332</v>
      </c>
      <c r="Q732" s="17">
        <v>0.217113446695788</v>
      </c>
      <c r="R732" s="17">
        <v>0.180483218575408</v>
      </c>
      <c r="S732" s="17">
        <v>0.135145720523658</v>
      </c>
      <c r="T732" s="17">
        <v>0.15394413996763201</v>
      </c>
      <c r="U732" s="17">
        <v>0.146584126465656</v>
      </c>
      <c r="V732" s="17">
        <v>0.133738870328412</v>
      </c>
      <c r="W732" s="17">
        <v>0.189574661259792</v>
      </c>
      <c r="X732" s="17">
        <v>0.19020003259934601</v>
      </c>
      <c r="Y732" s="17">
        <v>0.15170712668538799</v>
      </c>
      <c r="Z732" s="17"/>
      <c r="AA732" s="17">
        <v>0.17422665359443101</v>
      </c>
      <c r="AB732" s="17">
        <v>0.10485624095925</v>
      </c>
      <c r="AC732" s="17">
        <v>0.26943013264358001</v>
      </c>
      <c r="AD732" s="17">
        <v>0.17550160338867199</v>
      </c>
      <c r="AE732" s="17">
        <v>0.18239046227544201</v>
      </c>
      <c r="AF732" s="17"/>
      <c r="AG732" s="17">
        <v>0.19946245957737299</v>
      </c>
      <c r="AH732" s="17">
        <v>0.144975229035359</v>
      </c>
      <c r="AI732" s="17">
        <v>0.25020263519342001</v>
      </c>
      <c r="AJ732" s="17">
        <v>0.15093703654344101</v>
      </c>
      <c r="AK732" s="17">
        <v>0.193094748228445</v>
      </c>
    </row>
    <row r="733" spans="2:37" x14ac:dyDescent="0.2">
      <c r="B733" t="s">
        <v>203</v>
      </c>
      <c r="C733" s="17">
        <v>0.33286778478204399</v>
      </c>
      <c r="D733" s="17">
        <v>0.31014718042484202</v>
      </c>
      <c r="E733" s="17">
        <v>0.35504854886001402</v>
      </c>
      <c r="F733" s="17"/>
      <c r="G733" s="17">
        <v>0.26939726227120198</v>
      </c>
      <c r="H733" s="17">
        <v>0.242391664748726</v>
      </c>
      <c r="I733" s="17">
        <v>0.291224365270767</v>
      </c>
      <c r="J733" s="17">
        <v>0.37422914280111502</v>
      </c>
      <c r="K733" s="17">
        <v>0.40528443303039602</v>
      </c>
      <c r="L733" s="17">
        <v>0.39984425890064601</v>
      </c>
      <c r="M733" s="17"/>
      <c r="N733" s="17">
        <v>0.27614522550290299</v>
      </c>
      <c r="O733" s="17">
        <v>0.35511386672286799</v>
      </c>
      <c r="P733" s="17">
        <v>0.33568594326625301</v>
      </c>
      <c r="Q733" s="17">
        <v>0.33178300936866101</v>
      </c>
      <c r="R733" s="17">
        <v>0.33959564185444402</v>
      </c>
      <c r="S733" s="17">
        <v>0.31934872744868098</v>
      </c>
      <c r="T733" s="17">
        <v>0.32693043088679002</v>
      </c>
      <c r="U733" s="17">
        <v>0.350050801694342</v>
      </c>
      <c r="V733" s="17">
        <v>0.34275295766110098</v>
      </c>
      <c r="W733" s="17">
        <v>0.396601057012548</v>
      </c>
      <c r="X733" s="17">
        <v>0.30897544126498999</v>
      </c>
      <c r="Y733" s="17">
        <v>0.32651792409900199</v>
      </c>
      <c r="Z733" s="17"/>
      <c r="AA733" s="17">
        <v>0.32324067787026201</v>
      </c>
      <c r="AB733" s="17">
        <v>0.28306443991654801</v>
      </c>
      <c r="AC733" s="17">
        <v>0.30231224207638502</v>
      </c>
      <c r="AD733" s="17">
        <v>0.36380267703183</v>
      </c>
      <c r="AE733" s="17">
        <v>0.35632974560557701</v>
      </c>
      <c r="AF733" s="17"/>
      <c r="AG733" s="17">
        <v>0.328382604658085</v>
      </c>
      <c r="AH733" s="17">
        <v>0.31672189527887401</v>
      </c>
      <c r="AI733" s="17">
        <v>0.32632294096428999</v>
      </c>
      <c r="AJ733" s="17">
        <v>0.34906159603196502</v>
      </c>
      <c r="AK733" s="17">
        <v>0.31918332309978498</v>
      </c>
    </row>
    <row r="734" spans="2:37" x14ac:dyDescent="0.2">
      <c r="B734" t="s">
        <v>204</v>
      </c>
      <c r="C734" s="17">
        <v>0.23833152106064401</v>
      </c>
      <c r="D734" s="17">
        <v>0.263290511690014</v>
      </c>
      <c r="E734" s="17">
        <v>0.21396555464220399</v>
      </c>
      <c r="F734" s="17"/>
      <c r="G734" s="17">
        <v>0.30927215531625901</v>
      </c>
      <c r="H734" s="17">
        <v>0.38519955174359699</v>
      </c>
      <c r="I734" s="17">
        <v>0.31972879081154199</v>
      </c>
      <c r="J734" s="17">
        <v>0.199191980668143</v>
      </c>
      <c r="K734" s="17">
        <v>0.154222812785309</v>
      </c>
      <c r="L734" s="17">
        <v>9.4532213988868199E-2</v>
      </c>
      <c r="M734" s="17"/>
      <c r="N734" s="17">
        <v>0.31679784641136099</v>
      </c>
      <c r="O734" s="17">
        <v>0.16632244908439001</v>
      </c>
      <c r="P734" s="17">
        <v>0.19700818393660699</v>
      </c>
      <c r="Q734" s="17">
        <v>0.198290503793314</v>
      </c>
      <c r="R734" s="17">
        <v>0.211668879002823</v>
      </c>
      <c r="S734" s="17">
        <v>0.30569484503884697</v>
      </c>
      <c r="T734" s="17">
        <v>0.23742598836516299</v>
      </c>
      <c r="U734" s="17">
        <v>0.304336846091878</v>
      </c>
      <c r="V734" s="17">
        <v>0.27423972493263499</v>
      </c>
      <c r="W734" s="17">
        <v>0.20018389693760399</v>
      </c>
      <c r="X734" s="17">
        <v>0.18610792712631999</v>
      </c>
      <c r="Y734" s="17">
        <v>0.25864675364366402</v>
      </c>
      <c r="Z734" s="17"/>
      <c r="AA734" s="17">
        <v>0.234560199612486</v>
      </c>
      <c r="AB734" s="17">
        <v>0.32849346440062299</v>
      </c>
      <c r="AC734" s="17">
        <v>0.219206168796337</v>
      </c>
      <c r="AD734" s="17">
        <v>0.23831671715184799</v>
      </c>
      <c r="AE734" s="17">
        <v>0.23966311462857501</v>
      </c>
      <c r="AF734" s="17"/>
      <c r="AG734" s="17">
        <v>0.21276516876595999</v>
      </c>
      <c r="AH734" s="17">
        <v>0.29294566708456699</v>
      </c>
      <c r="AI734" s="17">
        <v>0.195848377437087</v>
      </c>
      <c r="AJ734" s="17">
        <v>0.22978964191161699</v>
      </c>
      <c r="AK734" s="17">
        <v>0.24657496987352601</v>
      </c>
    </row>
    <row r="735" spans="2:37" x14ac:dyDescent="0.2">
      <c r="B735" t="s">
        <v>205</v>
      </c>
      <c r="C735" s="17">
        <v>8.7687004998602103E-2</v>
      </c>
      <c r="D735" s="17">
        <v>0.10303424533136001</v>
      </c>
      <c r="E735" s="17">
        <v>7.2704414231342704E-2</v>
      </c>
      <c r="F735" s="17"/>
      <c r="G735" s="17">
        <v>0.154205419415574</v>
      </c>
      <c r="H735" s="17">
        <v>0.181913699048073</v>
      </c>
      <c r="I735" s="17">
        <v>0.11414051311484701</v>
      </c>
      <c r="J735" s="17">
        <v>3.8970855874953102E-2</v>
      </c>
      <c r="K735" s="17">
        <v>6.12039634839779E-2</v>
      </c>
      <c r="L735" s="17">
        <v>3.1502662895137902E-3</v>
      </c>
      <c r="M735" s="17"/>
      <c r="N735" s="17">
        <v>0.12878035671559701</v>
      </c>
      <c r="O735" s="17">
        <v>5.7415219280476E-2</v>
      </c>
      <c r="P735" s="17">
        <v>7.3393989752004299E-2</v>
      </c>
      <c r="Q735" s="17">
        <v>5.6772887345241697E-2</v>
      </c>
      <c r="R735" s="17">
        <v>8.1560783292858305E-2</v>
      </c>
      <c r="S735" s="17">
        <v>0.10110984990872</v>
      </c>
      <c r="T735" s="17">
        <v>7.4995832526586495E-2</v>
      </c>
      <c r="U735" s="17">
        <v>4.9698942049021803E-2</v>
      </c>
      <c r="V735" s="17">
        <v>0.13110758180279</v>
      </c>
      <c r="W735" s="17">
        <v>6.7207440837598997E-2</v>
      </c>
      <c r="X735" s="17">
        <v>0.105131017860519</v>
      </c>
      <c r="Y735" s="17">
        <v>8.8964110107692201E-2</v>
      </c>
      <c r="Z735" s="17"/>
      <c r="AA735" s="17">
        <v>9.4770537731409907E-2</v>
      </c>
      <c r="AB735" s="17">
        <v>0.17010109069524099</v>
      </c>
      <c r="AC735" s="17">
        <v>4.8275681676700502E-2</v>
      </c>
      <c r="AD735" s="17">
        <v>7.0397702675956797E-2</v>
      </c>
      <c r="AE735" s="17">
        <v>6.2382242750983703E-2</v>
      </c>
      <c r="AF735" s="17"/>
      <c r="AG735" s="17">
        <v>7.3485565437098596E-2</v>
      </c>
      <c r="AH735" s="17">
        <v>0.121155768447755</v>
      </c>
      <c r="AI735" s="17">
        <v>4.8989466554989099E-2</v>
      </c>
      <c r="AJ735" s="17">
        <v>0.10885861017446299</v>
      </c>
      <c r="AK735" s="17">
        <v>7.3619260260909605E-2</v>
      </c>
    </row>
    <row r="736" spans="2:37" x14ac:dyDescent="0.2">
      <c r="B736" t="s">
        <v>153</v>
      </c>
      <c r="C736" s="17">
        <v>7.0794310054509299E-2</v>
      </c>
      <c r="D736" s="17">
        <v>5.4906115710587303E-2</v>
      </c>
      <c r="E736" s="17">
        <v>8.6305001796111003E-2</v>
      </c>
      <c r="F736" s="17"/>
      <c r="G736" s="17">
        <v>4.6700933832715799E-2</v>
      </c>
      <c r="H736" s="17">
        <v>2.1934591931058799E-2</v>
      </c>
      <c r="I736" s="17">
        <v>7.3693362839752904E-2</v>
      </c>
      <c r="J736" s="17">
        <v>0.106022422141954</v>
      </c>
      <c r="K736" s="17">
        <v>6.4323797435377694E-2</v>
      </c>
      <c r="L736" s="17">
        <v>9.9750919167217303E-2</v>
      </c>
      <c r="M736" s="17"/>
      <c r="N736" s="17">
        <v>4.4129917351271503E-2</v>
      </c>
      <c r="O736" s="17">
        <v>5.3904291299976502E-2</v>
      </c>
      <c r="P736" s="17">
        <v>0.112752995218051</v>
      </c>
      <c r="Q736" s="17">
        <v>0.127403075954827</v>
      </c>
      <c r="R736" s="17">
        <v>8.2840542116746199E-2</v>
      </c>
      <c r="S736" s="17">
        <v>4.9113135641719402E-2</v>
      </c>
      <c r="T736" s="17">
        <v>7.2540689527177002E-2</v>
      </c>
      <c r="U736" s="17">
        <v>6.8636937947984894E-2</v>
      </c>
      <c r="V736" s="17">
        <v>5.6443203108087002E-2</v>
      </c>
      <c r="W736" s="17">
        <v>5.4852094559277302E-2</v>
      </c>
      <c r="X736" s="17">
        <v>7.5469380085330801E-2</v>
      </c>
      <c r="Y736" s="17">
        <v>0.11575238923799</v>
      </c>
      <c r="Z736" s="17"/>
      <c r="AA736" s="17">
        <v>5.1915725352312501E-2</v>
      </c>
      <c r="AB736" s="17">
        <v>3.9494349273118103E-2</v>
      </c>
      <c r="AC736" s="17">
        <v>7.6092846953544596E-2</v>
      </c>
      <c r="AD736" s="17">
        <v>7.1273168468384301E-2</v>
      </c>
      <c r="AE736" s="17">
        <v>4.2974491282860003E-2</v>
      </c>
      <c r="AF736" s="17"/>
      <c r="AG736" s="17">
        <v>4.5809845167403301E-2</v>
      </c>
      <c r="AH736" s="17">
        <v>4.5084362443806897E-2</v>
      </c>
      <c r="AI736" s="17">
        <v>7.2383652538184795E-2</v>
      </c>
      <c r="AJ736" s="17">
        <v>5.41007685752262E-2</v>
      </c>
      <c r="AK736" s="17">
        <v>5.6278821646565003E-2</v>
      </c>
    </row>
    <row r="737" spans="2:37" x14ac:dyDescent="0.2">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c r="AD737" s="17"/>
      <c r="AE737" s="17"/>
      <c r="AF737" s="17"/>
      <c r="AG737" s="17"/>
      <c r="AH737" s="17"/>
      <c r="AI737" s="17"/>
      <c r="AJ737" s="17"/>
      <c r="AK737" s="17"/>
    </row>
    <row r="738" spans="2:37" x14ac:dyDescent="0.2">
      <c r="B738" s="6" t="s">
        <v>309</v>
      </c>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c r="AD738" s="17"/>
      <c r="AE738" s="17"/>
      <c r="AF738" s="17"/>
      <c r="AG738" s="17"/>
      <c r="AH738" s="17"/>
      <c r="AI738" s="17"/>
      <c r="AJ738" s="17"/>
      <c r="AK738" s="17"/>
    </row>
    <row r="739" spans="2:37" x14ac:dyDescent="0.2">
      <c r="B739" s="21" t="s">
        <v>60</v>
      </c>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c r="AD739" s="17"/>
      <c r="AE739" s="17"/>
      <c r="AF739" s="17"/>
      <c r="AG739" s="17"/>
      <c r="AH739" s="17"/>
      <c r="AI739" s="17"/>
      <c r="AJ739" s="17"/>
      <c r="AK739" s="17"/>
    </row>
    <row r="740" spans="2:37" x14ac:dyDescent="0.2">
      <c r="B740" t="s">
        <v>201</v>
      </c>
      <c r="C740" s="17">
        <v>2.0977004559630901E-2</v>
      </c>
      <c r="D740" s="17">
        <v>2.7237290537124301E-2</v>
      </c>
      <c r="E740" s="17">
        <v>1.48654626241992E-2</v>
      </c>
      <c r="F740" s="17"/>
      <c r="G740" s="17">
        <v>3.7188749481317201E-2</v>
      </c>
      <c r="H740" s="17">
        <v>3.1797722079745398E-2</v>
      </c>
      <c r="I740" s="17">
        <v>2.33501875237432E-2</v>
      </c>
      <c r="J740" s="17">
        <v>1.16145794375337E-2</v>
      </c>
      <c r="K740" s="17">
        <v>1.36877393188451E-2</v>
      </c>
      <c r="L740" s="17">
        <v>1.2042320687452099E-2</v>
      </c>
      <c r="M740" s="17"/>
      <c r="N740" s="17">
        <v>1.6779852103252599E-2</v>
      </c>
      <c r="O740" s="17">
        <v>2.57529347486911E-2</v>
      </c>
      <c r="P740" s="17">
        <v>1.0636651768960699E-2</v>
      </c>
      <c r="Q740" s="17">
        <v>2.5734382625201099E-2</v>
      </c>
      <c r="R740" s="17">
        <v>1.2413646570859801E-2</v>
      </c>
      <c r="S740" s="17">
        <v>2.3994289922844601E-2</v>
      </c>
      <c r="T740" s="17">
        <v>1.39536472621776E-2</v>
      </c>
      <c r="U740" s="17">
        <v>3.5559132953779299E-2</v>
      </c>
      <c r="V740" s="17">
        <v>3.4981019102660098E-2</v>
      </c>
      <c r="W740" s="17">
        <v>1.4540136970589699E-2</v>
      </c>
      <c r="X740" s="17">
        <v>1.8827226459298199E-2</v>
      </c>
      <c r="Y740" s="17">
        <v>1.47968515737065E-2</v>
      </c>
      <c r="Z740" s="17"/>
      <c r="AA740" s="17">
        <v>2.16167516864391E-2</v>
      </c>
      <c r="AB740" s="17">
        <v>3.6684580696567499E-2</v>
      </c>
      <c r="AC740" s="17">
        <v>2.28191413347788E-2</v>
      </c>
      <c r="AD740" s="17">
        <v>1.4673293842179601E-2</v>
      </c>
      <c r="AE740" s="17">
        <v>4.5158666745951899E-3</v>
      </c>
      <c r="AF740" s="17"/>
      <c r="AG740" s="17">
        <v>1.7659552290861E-2</v>
      </c>
      <c r="AH740" s="17">
        <v>2.1239802848392501E-2</v>
      </c>
      <c r="AI740" s="17">
        <v>3.5534964550209602E-2</v>
      </c>
      <c r="AJ740" s="17">
        <v>1.6161581823173801E-2</v>
      </c>
      <c r="AK740" s="17">
        <v>1.38369889385947E-2</v>
      </c>
    </row>
    <row r="741" spans="2:37" x14ac:dyDescent="0.2">
      <c r="B741" t="s">
        <v>202</v>
      </c>
      <c r="C741" s="17">
        <v>7.7698227004506806E-2</v>
      </c>
      <c r="D741" s="17">
        <v>7.8605299760156996E-2</v>
      </c>
      <c r="E741" s="17">
        <v>7.6812706246418394E-2</v>
      </c>
      <c r="F741" s="17"/>
      <c r="G741" s="17">
        <v>0.117504619700776</v>
      </c>
      <c r="H741" s="17">
        <v>8.8897478427773097E-2</v>
      </c>
      <c r="I741" s="17">
        <v>8.5377020512687696E-2</v>
      </c>
      <c r="J741" s="17">
        <v>7.0186260132271E-2</v>
      </c>
      <c r="K741" s="17">
        <v>6.8900477808316304E-2</v>
      </c>
      <c r="L741" s="17">
        <v>4.8076522591142E-2</v>
      </c>
      <c r="M741" s="17"/>
      <c r="N741" s="17">
        <v>0.107695030912309</v>
      </c>
      <c r="O741" s="17">
        <v>6.8003581603969507E-2</v>
      </c>
      <c r="P741" s="17">
        <v>8.6853347017446E-2</v>
      </c>
      <c r="Q741" s="17">
        <v>7.3076911057349106E-2</v>
      </c>
      <c r="R741" s="17">
        <v>4.9752558289164903E-2</v>
      </c>
      <c r="S741" s="17">
        <v>5.54071921352925E-2</v>
      </c>
      <c r="T741" s="17">
        <v>8.7661318989973105E-2</v>
      </c>
      <c r="U741" s="17">
        <v>6.7923116364797795E-2</v>
      </c>
      <c r="V741" s="17">
        <v>7.3022046520560699E-2</v>
      </c>
      <c r="W741" s="17">
        <v>7.6013866755299295E-2</v>
      </c>
      <c r="X741" s="17">
        <v>0.103690628604548</v>
      </c>
      <c r="Y741" s="17">
        <v>6.6323175511591004E-2</v>
      </c>
      <c r="Z741" s="17"/>
      <c r="AA741" s="17">
        <v>7.5433399652823502E-2</v>
      </c>
      <c r="AB741" s="17">
        <v>6.6980134885764195E-2</v>
      </c>
      <c r="AC741" s="17">
        <v>0.117017235337702</v>
      </c>
      <c r="AD741" s="17">
        <v>8.9649646729446406E-2</v>
      </c>
      <c r="AE741" s="17">
        <v>8.6165303088241899E-2</v>
      </c>
      <c r="AF741" s="17"/>
      <c r="AG741" s="17">
        <v>8.2507189902507203E-2</v>
      </c>
      <c r="AH741" s="17">
        <v>6.7991537244459804E-2</v>
      </c>
      <c r="AI741" s="17">
        <v>0.112418075646823</v>
      </c>
      <c r="AJ741" s="17">
        <v>8.0400160601151002E-2</v>
      </c>
      <c r="AK741" s="17">
        <v>7.5453427980926496E-2</v>
      </c>
    </row>
    <row r="742" spans="2:37" x14ac:dyDescent="0.2">
      <c r="B742" t="s">
        <v>203</v>
      </c>
      <c r="C742" s="17">
        <v>0.25081100701463799</v>
      </c>
      <c r="D742" s="17">
        <v>0.24800040290327799</v>
      </c>
      <c r="E742" s="17">
        <v>0.25355483133068901</v>
      </c>
      <c r="F742" s="17"/>
      <c r="G742" s="17">
        <v>0.25845565313985502</v>
      </c>
      <c r="H742" s="17">
        <v>0.253022831271144</v>
      </c>
      <c r="I742" s="17">
        <v>0.24319874673853001</v>
      </c>
      <c r="J742" s="17">
        <v>0.22105462509134099</v>
      </c>
      <c r="K742" s="17">
        <v>0.24053077796004299</v>
      </c>
      <c r="L742" s="17">
        <v>0.28113503487800801</v>
      </c>
      <c r="M742" s="17"/>
      <c r="N742" s="17">
        <v>0.24162631662204201</v>
      </c>
      <c r="O742" s="17">
        <v>0.236385179945828</v>
      </c>
      <c r="P742" s="17">
        <v>0.29818440652445599</v>
      </c>
      <c r="Q742" s="17">
        <v>0.23645832406527301</v>
      </c>
      <c r="R742" s="17">
        <v>0.25445997412246002</v>
      </c>
      <c r="S742" s="17">
        <v>0.244255155905684</v>
      </c>
      <c r="T742" s="17">
        <v>0.26779332882615797</v>
      </c>
      <c r="U742" s="17">
        <v>0.31854234565034001</v>
      </c>
      <c r="V742" s="17">
        <v>0.23432458743002901</v>
      </c>
      <c r="W742" s="17">
        <v>0.26006669222106599</v>
      </c>
      <c r="X742" s="17">
        <v>0.22044200291357199</v>
      </c>
      <c r="Y742" s="17">
        <v>0.23230757267082</v>
      </c>
      <c r="Z742" s="17"/>
      <c r="AA742" s="17">
        <v>0.27366725644360101</v>
      </c>
      <c r="AB742" s="17">
        <v>0.23395832218522</v>
      </c>
      <c r="AC742" s="17">
        <v>0.20499260662868199</v>
      </c>
      <c r="AD742" s="17">
        <v>0.233273198521116</v>
      </c>
      <c r="AE742" s="17">
        <v>0.238716371681373</v>
      </c>
      <c r="AF742" s="17"/>
      <c r="AG742" s="17">
        <v>0.26203398396196997</v>
      </c>
      <c r="AH742" s="17">
        <v>0.21642836954549199</v>
      </c>
      <c r="AI742" s="17">
        <v>0.225940114375173</v>
      </c>
      <c r="AJ742" s="17">
        <v>0.28689841602368099</v>
      </c>
      <c r="AK742" s="17">
        <v>0.17699178734349999</v>
      </c>
    </row>
    <row r="743" spans="2:37" x14ac:dyDescent="0.2">
      <c r="B743" t="s">
        <v>204</v>
      </c>
      <c r="C743" s="17">
        <v>0.38787607927314699</v>
      </c>
      <c r="D743" s="17">
        <v>0.38760397378327799</v>
      </c>
      <c r="E743" s="17">
        <v>0.38814171955191301</v>
      </c>
      <c r="F743" s="17"/>
      <c r="G743" s="17">
        <v>0.39576945670688501</v>
      </c>
      <c r="H743" s="17">
        <v>0.41728049078547502</v>
      </c>
      <c r="I743" s="17">
        <v>0.42894723687096797</v>
      </c>
      <c r="J743" s="17">
        <v>0.415772603874275</v>
      </c>
      <c r="K743" s="17">
        <v>0.38828437926175602</v>
      </c>
      <c r="L743" s="17">
        <v>0.30266446592810903</v>
      </c>
      <c r="M743" s="17"/>
      <c r="N743" s="17">
        <v>0.42665967096044599</v>
      </c>
      <c r="O743" s="17">
        <v>0.398152798942427</v>
      </c>
      <c r="P743" s="17">
        <v>0.38711558232106602</v>
      </c>
      <c r="Q743" s="17">
        <v>0.37302336846279999</v>
      </c>
      <c r="R743" s="17">
        <v>0.39211318893916802</v>
      </c>
      <c r="S743" s="17">
        <v>0.36497238987868902</v>
      </c>
      <c r="T743" s="17">
        <v>0.36685637386518699</v>
      </c>
      <c r="U743" s="17">
        <v>0.29089663612135502</v>
      </c>
      <c r="V743" s="17">
        <v>0.38565423043216601</v>
      </c>
      <c r="W743" s="17">
        <v>0.39619968910773501</v>
      </c>
      <c r="X743" s="17">
        <v>0.36277351269641001</v>
      </c>
      <c r="Y743" s="17">
        <v>0.47716507201414199</v>
      </c>
      <c r="Z743" s="17"/>
      <c r="AA743" s="17">
        <v>0.39344441742349601</v>
      </c>
      <c r="AB743" s="17">
        <v>0.41428652852227899</v>
      </c>
      <c r="AC743" s="17">
        <v>0.43316006471420498</v>
      </c>
      <c r="AD743" s="17">
        <v>0.370401730137706</v>
      </c>
      <c r="AE743" s="17">
        <v>0.45748719132725502</v>
      </c>
      <c r="AF743" s="17"/>
      <c r="AG743" s="17">
        <v>0.37497686225980498</v>
      </c>
      <c r="AH743" s="17">
        <v>0.42307009549650998</v>
      </c>
      <c r="AI743" s="17">
        <v>0.38868480441064701</v>
      </c>
      <c r="AJ743" s="17">
        <v>0.35340328834943302</v>
      </c>
      <c r="AK743" s="17">
        <v>0.48381211383942502</v>
      </c>
    </row>
    <row r="744" spans="2:37" x14ac:dyDescent="0.2">
      <c r="B744" t="s">
        <v>205</v>
      </c>
      <c r="C744" s="17">
        <v>0.19151368488220799</v>
      </c>
      <c r="D744" s="17">
        <v>0.19735999850411101</v>
      </c>
      <c r="E744" s="17">
        <v>0.185806279342527</v>
      </c>
      <c r="F744" s="17"/>
      <c r="G744" s="17">
        <v>0.13424371299222099</v>
      </c>
      <c r="H744" s="17">
        <v>0.174924518957015</v>
      </c>
      <c r="I744" s="17">
        <v>0.16532670441886499</v>
      </c>
      <c r="J744" s="17">
        <v>0.193889440893352</v>
      </c>
      <c r="K744" s="17">
        <v>0.20724886829233</v>
      </c>
      <c r="L744" s="17">
        <v>0.25155862578955801</v>
      </c>
      <c r="M744" s="17"/>
      <c r="N744" s="17">
        <v>0.16146392383775501</v>
      </c>
      <c r="O744" s="17">
        <v>0.20832142883358601</v>
      </c>
      <c r="P744" s="17">
        <v>0.13695107914010901</v>
      </c>
      <c r="Q744" s="17">
        <v>0.20894573176186301</v>
      </c>
      <c r="R744" s="17">
        <v>0.23124987238688899</v>
      </c>
      <c r="S744" s="17">
        <v>0.220686179386021</v>
      </c>
      <c r="T744" s="17">
        <v>0.154137232131664</v>
      </c>
      <c r="U744" s="17">
        <v>0.246077917451097</v>
      </c>
      <c r="V744" s="17">
        <v>0.20841572038401901</v>
      </c>
      <c r="W744" s="17">
        <v>0.18950026601264899</v>
      </c>
      <c r="X744" s="17">
        <v>0.192496991270731</v>
      </c>
      <c r="Y744" s="17">
        <v>0.14128137866010901</v>
      </c>
      <c r="Z744" s="17"/>
      <c r="AA744" s="17">
        <v>0.183353724525533</v>
      </c>
      <c r="AB744" s="17">
        <v>0.208167736746315</v>
      </c>
      <c r="AC744" s="17">
        <v>0.16023351465566499</v>
      </c>
      <c r="AD744" s="17">
        <v>0.22993673812585999</v>
      </c>
      <c r="AE744" s="17">
        <v>0.16071215297928701</v>
      </c>
      <c r="AF744" s="17"/>
      <c r="AG744" s="17">
        <v>0.214096801780709</v>
      </c>
      <c r="AH744" s="17">
        <v>0.21280680173963501</v>
      </c>
      <c r="AI744" s="17">
        <v>0.184724314127543</v>
      </c>
      <c r="AJ744" s="17">
        <v>0.212071082642069</v>
      </c>
      <c r="AK744" s="17">
        <v>0.164614025664585</v>
      </c>
    </row>
    <row r="745" spans="2:37" x14ac:dyDescent="0.2">
      <c r="B745" t="s">
        <v>153</v>
      </c>
      <c r="C745" s="17">
        <v>7.1123997265866906E-2</v>
      </c>
      <c r="D745" s="17">
        <v>6.1193034512053997E-2</v>
      </c>
      <c r="E745" s="17">
        <v>8.0819000904253799E-2</v>
      </c>
      <c r="F745" s="17"/>
      <c r="G745" s="17">
        <v>5.6837807978945401E-2</v>
      </c>
      <c r="H745" s="17">
        <v>3.40769584788468E-2</v>
      </c>
      <c r="I745" s="17">
        <v>5.3800103935205901E-2</v>
      </c>
      <c r="J745" s="17">
        <v>8.7482490571227894E-2</v>
      </c>
      <c r="K745" s="17">
        <v>8.1347757358708403E-2</v>
      </c>
      <c r="L745" s="17">
        <v>0.104523030125733</v>
      </c>
      <c r="M745" s="17"/>
      <c r="N745" s="17">
        <v>4.5775205564196203E-2</v>
      </c>
      <c r="O745" s="17">
        <v>6.3384075925499397E-2</v>
      </c>
      <c r="P745" s="17">
        <v>8.0258933227962403E-2</v>
      </c>
      <c r="Q745" s="17">
        <v>8.2761282027514302E-2</v>
      </c>
      <c r="R745" s="17">
        <v>6.0010759691459602E-2</v>
      </c>
      <c r="S745" s="17">
        <v>9.0684792771469999E-2</v>
      </c>
      <c r="T745" s="17">
        <v>0.10959809892484</v>
      </c>
      <c r="U745" s="17">
        <v>4.1000851458631103E-2</v>
      </c>
      <c r="V745" s="17">
        <v>6.3602396130564204E-2</v>
      </c>
      <c r="W745" s="17">
        <v>6.3679348932661403E-2</v>
      </c>
      <c r="X745" s="17">
        <v>0.10176963805544199</v>
      </c>
      <c r="Y745" s="17">
        <v>6.8125949569631597E-2</v>
      </c>
      <c r="Z745" s="17"/>
      <c r="AA745" s="17">
        <v>5.2484450268108801E-2</v>
      </c>
      <c r="AB745" s="17">
        <v>3.9922696963853803E-2</v>
      </c>
      <c r="AC745" s="17">
        <v>6.1777437328968003E-2</v>
      </c>
      <c r="AD745" s="17">
        <v>6.2065392643691403E-2</v>
      </c>
      <c r="AE745" s="17">
        <v>5.2403114249248602E-2</v>
      </c>
      <c r="AF745" s="17"/>
      <c r="AG745" s="17">
        <v>4.8725609804148001E-2</v>
      </c>
      <c r="AH745" s="17">
        <v>5.8463393125510903E-2</v>
      </c>
      <c r="AI745" s="17">
        <v>5.2697726889603898E-2</v>
      </c>
      <c r="AJ745" s="17">
        <v>5.1065470560492002E-2</v>
      </c>
      <c r="AK745" s="17">
        <v>8.5291656232968305E-2</v>
      </c>
    </row>
    <row r="746" spans="2:37" x14ac:dyDescent="0.2">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c r="AD746" s="17"/>
      <c r="AE746" s="17"/>
      <c r="AF746" s="17"/>
      <c r="AG746" s="17"/>
      <c r="AH746" s="17"/>
      <c r="AI746" s="17"/>
      <c r="AJ746" s="17"/>
      <c r="AK746" s="17"/>
    </row>
    <row r="747" spans="2:37" x14ac:dyDescent="0.2">
      <c r="B747" s="6" t="s">
        <v>310</v>
      </c>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c r="AD747" s="17"/>
      <c r="AE747" s="17"/>
      <c r="AF747" s="17"/>
      <c r="AG747" s="17"/>
      <c r="AH747" s="17"/>
      <c r="AI747" s="17"/>
      <c r="AJ747" s="17"/>
      <c r="AK747" s="17"/>
    </row>
    <row r="748" spans="2:37" x14ac:dyDescent="0.2">
      <c r="B748" s="21" t="s">
        <v>60</v>
      </c>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c r="AD748" s="17"/>
      <c r="AE748" s="17"/>
      <c r="AF748" s="17"/>
      <c r="AG748" s="17"/>
      <c r="AH748" s="17"/>
      <c r="AI748" s="17"/>
      <c r="AJ748" s="17"/>
      <c r="AK748" s="17"/>
    </row>
    <row r="749" spans="2:37" x14ac:dyDescent="0.2">
      <c r="B749" t="s">
        <v>201</v>
      </c>
      <c r="C749" s="17">
        <v>3.6176899290461202E-2</v>
      </c>
      <c r="D749" s="17">
        <v>4.3985423956033998E-2</v>
      </c>
      <c r="E749" s="17">
        <v>2.8553904730936702E-2</v>
      </c>
      <c r="F749" s="17"/>
      <c r="G749" s="17">
        <v>4.2651911668101998E-2</v>
      </c>
      <c r="H749" s="17">
        <v>3.8535592959673501E-2</v>
      </c>
      <c r="I749" s="17">
        <v>3.71786688086434E-2</v>
      </c>
      <c r="J749" s="17">
        <v>2.73350975757456E-2</v>
      </c>
      <c r="K749" s="17">
        <v>3.48060221938662E-2</v>
      </c>
      <c r="L749" s="17">
        <v>3.7257114178068797E-2</v>
      </c>
      <c r="M749" s="17"/>
      <c r="N749" s="17">
        <v>4.3997421462091298E-2</v>
      </c>
      <c r="O749" s="17">
        <v>2.7039632072316799E-2</v>
      </c>
      <c r="P749" s="17">
        <v>1.8519051082032702E-2</v>
      </c>
      <c r="Q749" s="17">
        <v>1.94834097352868E-2</v>
      </c>
      <c r="R749" s="17">
        <v>5.3929227109043798E-2</v>
      </c>
      <c r="S749" s="17">
        <v>2.1378934778171401E-2</v>
      </c>
      <c r="T749" s="17">
        <v>5.7170697365638803E-2</v>
      </c>
      <c r="U749" s="17">
        <v>4.26278997859433E-2</v>
      </c>
      <c r="V749" s="17">
        <v>4.9140266306211398E-2</v>
      </c>
      <c r="W749" s="17">
        <v>3.6389846996303002E-2</v>
      </c>
      <c r="X749" s="17">
        <v>4.3109684400440301E-2</v>
      </c>
      <c r="Y749" s="17">
        <v>1.4892155852263601E-2</v>
      </c>
      <c r="Z749" s="17"/>
      <c r="AA749" s="17">
        <v>3.8722980589789298E-2</v>
      </c>
      <c r="AB749" s="17">
        <v>4.5059125140254702E-2</v>
      </c>
      <c r="AC749" s="17">
        <v>3.3577136780396699E-2</v>
      </c>
      <c r="AD749" s="17">
        <v>3.2344230063468503E-2</v>
      </c>
      <c r="AE749" s="17">
        <v>1.27821735155139E-2</v>
      </c>
      <c r="AF749" s="17"/>
      <c r="AG749" s="17">
        <v>4.0335172250873602E-2</v>
      </c>
      <c r="AH749" s="17">
        <v>3.4749834350526199E-2</v>
      </c>
      <c r="AI749" s="17">
        <v>3.6884876417638199E-2</v>
      </c>
      <c r="AJ749" s="17">
        <v>3.6879009430187799E-2</v>
      </c>
      <c r="AK749" s="17">
        <v>7.2974715983072499E-3</v>
      </c>
    </row>
    <row r="750" spans="2:37" x14ac:dyDescent="0.2">
      <c r="B750" t="s">
        <v>202</v>
      </c>
      <c r="C750" s="17">
        <v>0.12405387048453199</v>
      </c>
      <c r="D750" s="17">
        <v>0.12538006567622101</v>
      </c>
      <c r="E750" s="17">
        <v>0.122759185615869</v>
      </c>
      <c r="F750" s="17"/>
      <c r="G750" s="17">
        <v>0.10770167095020799</v>
      </c>
      <c r="H750" s="17">
        <v>0.113638489070177</v>
      </c>
      <c r="I750" s="17">
        <v>0.104570761903044</v>
      </c>
      <c r="J750" s="17">
        <v>0.14358219117256199</v>
      </c>
      <c r="K750" s="17">
        <v>0.116853866485849</v>
      </c>
      <c r="L750" s="17">
        <v>0.148095527964413</v>
      </c>
      <c r="M750" s="17"/>
      <c r="N750" s="17">
        <v>0.12124123219583</v>
      </c>
      <c r="O750" s="17">
        <v>0.119538151376264</v>
      </c>
      <c r="P750" s="17">
        <v>5.4509745219028898E-2</v>
      </c>
      <c r="Q750" s="17">
        <v>0.17130318353948601</v>
      </c>
      <c r="R750" s="17">
        <v>0.12017272037238701</v>
      </c>
      <c r="S750" s="17">
        <v>0.117549384444122</v>
      </c>
      <c r="T750" s="17">
        <v>0.13284203845054099</v>
      </c>
      <c r="U750" s="17">
        <v>0.132832182654718</v>
      </c>
      <c r="V750" s="17">
        <v>9.9240489101301302E-2</v>
      </c>
      <c r="W750" s="17">
        <v>0.13958901764765</v>
      </c>
      <c r="X750" s="17">
        <v>0.16179467083690499</v>
      </c>
      <c r="Y750" s="17">
        <v>0.175686669486565</v>
      </c>
      <c r="Z750" s="17"/>
      <c r="AA750" s="17">
        <v>0.107111074145357</v>
      </c>
      <c r="AB750" s="17">
        <v>0.13030246316874999</v>
      </c>
      <c r="AC750" s="17">
        <v>0.20081106437078799</v>
      </c>
      <c r="AD750" s="17">
        <v>0.113610350033806</v>
      </c>
      <c r="AE750" s="17">
        <v>0.102690349913449</v>
      </c>
      <c r="AF750" s="17"/>
      <c r="AG750" s="17">
        <v>0.13038919629125501</v>
      </c>
      <c r="AH750" s="17">
        <v>0.13496877604405899</v>
      </c>
      <c r="AI750" s="17">
        <v>0.15206558492596101</v>
      </c>
      <c r="AJ750" s="17">
        <v>8.5696877681328998E-2</v>
      </c>
      <c r="AK750" s="17">
        <v>8.3292614121956599E-2</v>
      </c>
    </row>
    <row r="751" spans="2:37" x14ac:dyDescent="0.2">
      <c r="B751" t="s">
        <v>203</v>
      </c>
      <c r="C751" s="17">
        <v>0.325165246430282</v>
      </c>
      <c r="D751" s="17">
        <v>0.32503260137115503</v>
      </c>
      <c r="E751" s="17">
        <v>0.32529473985028201</v>
      </c>
      <c r="F751" s="17"/>
      <c r="G751" s="17">
        <v>0.27801361906121003</v>
      </c>
      <c r="H751" s="17">
        <v>0.252068642191903</v>
      </c>
      <c r="I751" s="17">
        <v>0.259580746120047</v>
      </c>
      <c r="J751" s="17">
        <v>0.30381275413491399</v>
      </c>
      <c r="K751" s="17">
        <v>0.42658396323408998</v>
      </c>
      <c r="L751" s="17">
        <v>0.41805943995651001</v>
      </c>
      <c r="M751" s="17"/>
      <c r="N751" s="17">
        <v>0.281896478647925</v>
      </c>
      <c r="O751" s="17">
        <v>0.38298715548137602</v>
      </c>
      <c r="P751" s="17">
        <v>0.343049959167677</v>
      </c>
      <c r="Q751" s="17">
        <v>0.30534485575636</v>
      </c>
      <c r="R751" s="17">
        <v>0.29870072050959101</v>
      </c>
      <c r="S751" s="17">
        <v>0.27575524667057699</v>
      </c>
      <c r="T751" s="17">
        <v>0.38854040362686798</v>
      </c>
      <c r="U751" s="17">
        <v>0.331561219724337</v>
      </c>
      <c r="V751" s="17">
        <v>0.35543761116052403</v>
      </c>
      <c r="W751" s="17">
        <v>0.31350486848018799</v>
      </c>
      <c r="X751" s="17">
        <v>0.26520008764717401</v>
      </c>
      <c r="Y751" s="17">
        <v>0.344121738761139</v>
      </c>
      <c r="Z751" s="17"/>
      <c r="AA751" s="17">
        <v>0.35747234450368598</v>
      </c>
      <c r="AB751" s="17">
        <v>0.280395225988743</v>
      </c>
      <c r="AC751" s="17">
        <v>0.290935046494191</v>
      </c>
      <c r="AD751" s="17">
        <v>0.33844541380124599</v>
      </c>
      <c r="AE751" s="17">
        <v>0.32442618538416601</v>
      </c>
      <c r="AF751" s="17"/>
      <c r="AG751" s="17">
        <v>0.32456923267184401</v>
      </c>
      <c r="AH751" s="17">
        <v>0.30820091787446802</v>
      </c>
      <c r="AI751" s="17">
        <v>0.34729937920381798</v>
      </c>
      <c r="AJ751" s="17">
        <v>0.33163010411829502</v>
      </c>
      <c r="AK751" s="17">
        <v>0.27460123298728101</v>
      </c>
    </row>
    <row r="752" spans="2:37" x14ac:dyDescent="0.2">
      <c r="B752" t="s">
        <v>204</v>
      </c>
      <c r="C752" s="17">
        <v>0.32939691726187598</v>
      </c>
      <c r="D752" s="17">
        <v>0.33990761025434701</v>
      </c>
      <c r="E752" s="17">
        <v>0.31913595774263698</v>
      </c>
      <c r="F752" s="17"/>
      <c r="G752" s="17">
        <v>0.35957729136741201</v>
      </c>
      <c r="H752" s="17">
        <v>0.43995717975314602</v>
      </c>
      <c r="I752" s="17">
        <v>0.40351269205683099</v>
      </c>
      <c r="J752" s="17">
        <v>0.35560085724591001</v>
      </c>
      <c r="K752" s="17">
        <v>0.25023388289892501</v>
      </c>
      <c r="L752" s="17">
        <v>0.19160002857743699</v>
      </c>
      <c r="M752" s="17"/>
      <c r="N752" s="17">
        <v>0.35818368907586701</v>
      </c>
      <c r="O752" s="17">
        <v>0.31605686093549601</v>
      </c>
      <c r="P752" s="17">
        <v>0.32394412523513499</v>
      </c>
      <c r="Q752" s="17">
        <v>0.33403764261211399</v>
      </c>
      <c r="R752" s="17">
        <v>0.36688125283068801</v>
      </c>
      <c r="S752" s="17">
        <v>0.41066287465364398</v>
      </c>
      <c r="T752" s="17">
        <v>0.25939794629288598</v>
      </c>
      <c r="U752" s="17">
        <v>0.31182066083996202</v>
      </c>
      <c r="V752" s="17">
        <v>0.29656807906143801</v>
      </c>
      <c r="W752" s="17">
        <v>0.296415240138723</v>
      </c>
      <c r="X752" s="17">
        <v>0.36105863026538398</v>
      </c>
      <c r="Y752" s="17">
        <v>0.29970875496115401</v>
      </c>
      <c r="Z752" s="17"/>
      <c r="AA752" s="17">
        <v>0.34167510160571402</v>
      </c>
      <c r="AB752" s="17">
        <v>0.37540338764384701</v>
      </c>
      <c r="AC752" s="17">
        <v>0.30905335454560701</v>
      </c>
      <c r="AD752" s="17">
        <v>0.35315010021729698</v>
      </c>
      <c r="AE752" s="17">
        <v>0.37668152043453301</v>
      </c>
      <c r="AF752" s="17"/>
      <c r="AG752" s="17">
        <v>0.32129752275242601</v>
      </c>
      <c r="AH752" s="17">
        <v>0.35854568981500601</v>
      </c>
      <c r="AI752" s="17">
        <v>0.28731599452356099</v>
      </c>
      <c r="AJ752" s="17">
        <v>0.37997945637097902</v>
      </c>
      <c r="AK752" s="17">
        <v>0.42338193324567402</v>
      </c>
    </row>
    <row r="753" spans="2:37" x14ac:dyDescent="0.2">
      <c r="B753" t="s">
        <v>205</v>
      </c>
      <c r="C753" s="17">
        <v>8.4377481855987493E-2</v>
      </c>
      <c r="D753" s="17">
        <v>8.65946501779781E-2</v>
      </c>
      <c r="E753" s="17">
        <v>8.2212993328391604E-2</v>
      </c>
      <c r="F753" s="17"/>
      <c r="G753" s="17">
        <v>0.14249354830256</v>
      </c>
      <c r="H753" s="17">
        <v>0.126578711444779</v>
      </c>
      <c r="I753" s="17">
        <v>9.62480052507E-2</v>
      </c>
      <c r="J753" s="17">
        <v>5.8959856704852001E-2</v>
      </c>
      <c r="K753" s="17">
        <v>7.1530607360417303E-2</v>
      </c>
      <c r="L753" s="17">
        <v>3.1357887065015799E-2</v>
      </c>
      <c r="M753" s="17"/>
      <c r="N753" s="17">
        <v>0.109907181061957</v>
      </c>
      <c r="O753" s="17">
        <v>6.1279415336693802E-2</v>
      </c>
      <c r="P753" s="17">
        <v>0.10930889141453699</v>
      </c>
      <c r="Q753" s="17">
        <v>4.9364269468272201E-2</v>
      </c>
      <c r="R753" s="17">
        <v>7.5885668489046099E-2</v>
      </c>
      <c r="S753" s="17">
        <v>9.8035818161953198E-2</v>
      </c>
      <c r="T753" s="17">
        <v>7.2104163072014796E-2</v>
      </c>
      <c r="U753" s="17">
        <v>6.9372708265612801E-2</v>
      </c>
      <c r="V753" s="17">
        <v>0.10439129302573601</v>
      </c>
      <c r="W753" s="17">
        <v>8.0150500208465494E-2</v>
      </c>
      <c r="X753" s="17">
        <v>7.9213380113332496E-2</v>
      </c>
      <c r="Y753" s="17">
        <v>8.2997441620994802E-2</v>
      </c>
      <c r="Z753" s="17"/>
      <c r="AA753" s="17">
        <v>6.4154031162296898E-2</v>
      </c>
      <c r="AB753" s="17">
        <v>0.11141327847538</v>
      </c>
      <c r="AC753" s="17">
        <v>4.6988954195105299E-2</v>
      </c>
      <c r="AD753" s="17">
        <v>8.0945873284177794E-2</v>
      </c>
      <c r="AE753" s="17">
        <v>0.109880124124491</v>
      </c>
      <c r="AF753" s="17"/>
      <c r="AG753" s="17">
        <v>6.8139458104611195E-2</v>
      </c>
      <c r="AH753" s="17">
        <v>9.5200727612143099E-2</v>
      </c>
      <c r="AI753" s="17">
        <v>5.2098626205388097E-2</v>
      </c>
      <c r="AJ753" s="17">
        <v>0.104623728111728</v>
      </c>
      <c r="AK753" s="17">
        <v>9.7899944123049407E-2</v>
      </c>
    </row>
    <row r="754" spans="2:37" x14ac:dyDescent="0.2">
      <c r="B754" t="s">
        <v>153</v>
      </c>
      <c r="C754" s="17">
        <v>0.100829584676859</v>
      </c>
      <c r="D754" s="17">
        <v>7.9099648564267905E-2</v>
      </c>
      <c r="E754" s="17">
        <v>0.12204321873188501</v>
      </c>
      <c r="F754" s="17"/>
      <c r="G754" s="17">
        <v>6.9561958650508501E-2</v>
      </c>
      <c r="H754" s="17">
        <v>2.9221384580320201E-2</v>
      </c>
      <c r="I754" s="17">
        <v>9.8909125860734803E-2</v>
      </c>
      <c r="J754" s="17">
        <v>0.110709243166018</v>
      </c>
      <c r="K754" s="17">
        <v>9.9991657826852001E-2</v>
      </c>
      <c r="L754" s="17">
        <v>0.17363000225855801</v>
      </c>
      <c r="M754" s="17"/>
      <c r="N754" s="17">
        <v>8.4773997556329805E-2</v>
      </c>
      <c r="O754" s="17">
        <v>9.3098784797854106E-2</v>
      </c>
      <c r="P754" s="17">
        <v>0.15066822788159001</v>
      </c>
      <c r="Q754" s="17">
        <v>0.120466638888481</v>
      </c>
      <c r="R754" s="17">
        <v>8.4430410689244298E-2</v>
      </c>
      <c r="S754" s="17">
        <v>7.6617741291533203E-2</v>
      </c>
      <c r="T754" s="17">
        <v>8.9944751192050795E-2</v>
      </c>
      <c r="U754" s="17">
        <v>0.11178532872942699</v>
      </c>
      <c r="V754" s="17">
        <v>9.5222261344788894E-2</v>
      </c>
      <c r="W754" s="17">
        <v>0.13395052652867101</v>
      </c>
      <c r="X754" s="17">
        <v>8.9623546736764703E-2</v>
      </c>
      <c r="Y754" s="17">
        <v>8.2593239317883593E-2</v>
      </c>
      <c r="Z754" s="17"/>
      <c r="AA754" s="17">
        <v>9.0864467993157103E-2</v>
      </c>
      <c r="AB754" s="17">
        <v>5.74265195830252E-2</v>
      </c>
      <c r="AC754" s="17">
        <v>0.118634443613912</v>
      </c>
      <c r="AD754" s="17">
        <v>8.15040326000043E-2</v>
      </c>
      <c r="AE754" s="17">
        <v>7.3539646627847594E-2</v>
      </c>
      <c r="AF754" s="17"/>
      <c r="AG754" s="17">
        <v>0.11526941792899</v>
      </c>
      <c r="AH754" s="17">
        <v>6.8334054303798603E-2</v>
      </c>
      <c r="AI754" s="17">
        <v>0.124335538723634</v>
      </c>
      <c r="AJ754" s="17">
        <v>6.1190824287481203E-2</v>
      </c>
      <c r="AK754" s="17">
        <v>0.113526803923732</v>
      </c>
    </row>
    <row r="755" spans="2:37" x14ac:dyDescent="0.2">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c r="AD755" s="17"/>
      <c r="AE755" s="17"/>
      <c r="AF755" s="17"/>
      <c r="AG755" s="17"/>
      <c r="AH755" s="17"/>
      <c r="AI755" s="17"/>
      <c r="AJ755" s="17"/>
      <c r="AK755" s="17"/>
    </row>
    <row r="756" spans="2:37" x14ac:dyDescent="0.2">
      <c r="B756" s="6" t="s">
        <v>314</v>
      </c>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c r="AD756" s="17"/>
      <c r="AE756" s="17"/>
      <c r="AF756" s="17"/>
      <c r="AG756" s="17"/>
      <c r="AH756" s="17"/>
      <c r="AI756" s="17"/>
      <c r="AJ756" s="17"/>
      <c r="AK756" s="17"/>
    </row>
    <row r="757" spans="2:37" x14ac:dyDescent="0.2">
      <c r="B757" s="21" t="s">
        <v>60</v>
      </c>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c r="AD757" s="17"/>
      <c r="AE757" s="17"/>
      <c r="AF757" s="17"/>
      <c r="AG757" s="17"/>
      <c r="AH757" s="17"/>
      <c r="AI757" s="17"/>
      <c r="AJ757" s="17"/>
      <c r="AK757" s="17"/>
    </row>
    <row r="758" spans="2:37" x14ac:dyDescent="0.2">
      <c r="B758" t="s">
        <v>205</v>
      </c>
      <c r="C758" s="17">
        <v>0.105702443229476</v>
      </c>
      <c r="D758" s="17">
        <v>0.103418688299571</v>
      </c>
      <c r="E758" s="17">
        <v>0.107931936270935</v>
      </c>
      <c r="F758" s="17"/>
      <c r="G758" s="17">
        <v>0.13005120380174301</v>
      </c>
      <c r="H758" s="17">
        <v>0.13423810945043901</v>
      </c>
      <c r="I758" s="17">
        <v>7.7430651876899695E-2</v>
      </c>
      <c r="J758" s="17">
        <v>8.9981882191368198E-2</v>
      </c>
      <c r="K758" s="17">
        <v>8.8263178171715306E-2</v>
      </c>
      <c r="L758" s="17">
        <v>0.113830772755995</v>
      </c>
      <c r="M758" s="17"/>
      <c r="N758" s="17">
        <v>0.105357093496009</v>
      </c>
      <c r="O758" s="17">
        <v>7.9445253154651202E-2</v>
      </c>
      <c r="P758" s="17">
        <v>0.11971204999662</v>
      </c>
      <c r="Q758" s="17">
        <v>4.5416299868665098E-2</v>
      </c>
      <c r="R758" s="17">
        <v>0.108248650294083</v>
      </c>
      <c r="S758" s="17">
        <v>0.135038483704669</v>
      </c>
      <c r="T758" s="17">
        <v>0.11904093195417199</v>
      </c>
      <c r="U758" s="17">
        <v>0.106668910815871</v>
      </c>
      <c r="V758" s="17">
        <v>0.112008142279389</v>
      </c>
      <c r="W758" s="17">
        <v>0.10954771556077</v>
      </c>
      <c r="X758" s="17">
        <v>0.17147263959267101</v>
      </c>
      <c r="Y758" s="17">
        <v>8.9783248019711798E-2</v>
      </c>
      <c r="Z758" s="17"/>
      <c r="AA758" s="17">
        <v>0.11035316568205</v>
      </c>
      <c r="AB758" s="17">
        <v>0.13790528882269401</v>
      </c>
      <c r="AC758" s="17">
        <v>8.54288260568212E-2</v>
      </c>
      <c r="AD758" s="17">
        <v>8.3897514313862095E-2</v>
      </c>
      <c r="AE758" s="17">
        <v>0.104721097946941</v>
      </c>
      <c r="AF758" s="17"/>
      <c r="AG758" s="17">
        <v>0.106947164774936</v>
      </c>
      <c r="AH758" s="17">
        <v>0.121015026735485</v>
      </c>
      <c r="AI758" s="17">
        <v>8.2789007573305803E-2</v>
      </c>
      <c r="AJ758" s="17">
        <v>9.6990874747324998E-2</v>
      </c>
      <c r="AK758" s="17">
        <v>0.101303644718216</v>
      </c>
    </row>
    <row r="759" spans="2:37" x14ac:dyDescent="0.2">
      <c r="B759" t="s">
        <v>204</v>
      </c>
      <c r="C759" s="17">
        <v>0.29479321666689801</v>
      </c>
      <c r="D759" s="17">
        <v>0.310648381580099</v>
      </c>
      <c r="E759" s="17">
        <v>0.27931476957860601</v>
      </c>
      <c r="F759" s="17"/>
      <c r="G759" s="17">
        <v>0.324307187095768</v>
      </c>
      <c r="H759" s="17">
        <v>0.33904513678409898</v>
      </c>
      <c r="I759" s="17">
        <v>0.33318571842347999</v>
      </c>
      <c r="J759" s="17">
        <v>0.27981897335445899</v>
      </c>
      <c r="K759" s="17">
        <v>0.25280574596184302</v>
      </c>
      <c r="L759" s="17">
        <v>0.24857755954451499</v>
      </c>
      <c r="M759" s="17"/>
      <c r="N759" s="17">
        <v>0.331687450474422</v>
      </c>
      <c r="O759" s="17">
        <v>0.28188244946826801</v>
      </c>
      <c r="P759" s="17">
        <v>0.303318115623326</v>
      </c>
      <c r="Q759" s="17">
        <v>0.24285058538632701</v>
      </c>
      <c r="R759" s="17">
        <v>0.33383078662078203</v>
      </c>
      <c r="S759" s="17">
        <v>0.26370635365100797</v>
      </c>
      <c r="T759" s="17">
        <v>0.22401972966192599</v>
      </c>
      <c r="U759" s="17">
        <v>0.35895170643910901</v>
      </c>
      <c r="V759" s="17">
        <v>0.30713283493446702</v>
      </c>
      <c r="W759" s="17">
        <v>0.35067831985824399</v>
      </c>
      <c r="X759" s="17">
        <v>0.238045661533134</v>
      </c>
      <c r="Y759" s="17">
        <v>0.29720879019774199</v>
      </c>
      <c r="Z759" s="17"/>
      <c r="AA759" s="17">
        <v>0.32148513534894801</v>
      </c>
      <c r="AB759" s="17">
        <v>0.331105498173691</v>
      </c>
      <c r="AC759" s="17">
        <v>0.30314896452328799</v>
      </c>
      <c r="AD759" s="17">
        <v>0.280997253832242</v>
      </c>
      <c r="AE759" s="17">
        <v>0.34136527365612701</v>
      </c>
      <c r="AF759" s="17"/>
      <c r="AG759" s="17">
        <v>0.26468528936110303</v>
      </c>
      <c r="AH759" s="17">
        <v>0.29872989610307799</v>
      </c>
      <c r="AI759" s="17">
        <v>0.35370599282322102</v>
      </c>
      <c r="AJ759" s="17">
        <v>0.29488961725299701</v>
      </c>
      <c r="AK759" s="17">
        <v>0.338378347734484</v>
      </c>
    </row>
    <row r="760" spans="2:37" x14ac:dyDescent="0.2">
      <c r="B760" t="s">
        <v>203</v>
      </c>
      <c r="C760" s="17">
        <v>0.35067590213690403</v>
      </c>
      <c r="D760" s="17">
        <v>0.33777334836130601</v>
      </c>
      <c r="E760" s="17">
        <v>0.363271891961849</v>
      </c>
      <c r="F760" s="17"/>
      <c r="G760" s="17">
        <v>0.29393614161163401</v>
      </c>
      <c r="H760" s="17">
        <v>0.30077227310020999</v>
      </c>
      <c r="I760" s="17">
        <v>0.333280807407073</v>
      </c>
      <c r="J760" s="17">
        <v>0.37021455215170401</v>
      </c>
      <c r="K760" s="17">
        <v>0.41571130614643798</v>
      </c>
      <c r="L760" s="17">
        <v>0.38329825629618902</v>
      </c>
      <c r="M760" s="17"/>
      <c r="N760" s="17">
        <v>0.29247385623921901</v>
      </c>
      <c r="O760" s="17">
        <v>0.45921816870994098</v>
      </c>
      <c r="P760" s="17">
        <v>0.33047976318291999</v>
      </c>
      <c r="Q760" s="17">
        <v>0.39930589489047602</v>
      </c>
      <c r="R760" s="17">
        <v>0.33271025633991202</v>
      </c>
      <c r="S760" s="17">
        <v>0.32117292005960901</v>
      </c>
      <c r="T760" s="17">
        <v>0.41265735856653302</v>
      </c>
      <c r="U760" s="17">
        <v>0.23359778456619701</v>
      </c>
      <c r="V760" s="17">
        <v>0.30029391015766099</v>
      </c>
      <c r="W760" s="17">
        <v>0.361948269115689</v>
      </c>
      <c r="X760" s="17">
        <v>0.322839354380967</v>
      </c>
      <c r="Y760" s="17">
        <v>0.378344826014748</v>
      </c>
      <c r="Z760" s="17"/>
      <c r="AA760" s="17">
        <v>0.3073790134528</v>
      </c>
      <c r="AB760" s="17">
        <v>0.29457128738454202</v>
      </c>
      <c r="AC760" s="17">
        <v>0.36295131571258898</v>
      </c>
      <c r="AD760" s="17">
        <v>0.38509678639450401</v>
      </c>
      <c r="AE760" s="17">
        <v>0.34802230500043202</v>
      </c>
      <c r="AF760" s="17"/>
      <c r="AG760" s="17">
        <v>0.36921534777068299</v>
      </c>
      <c r="AH760" s="17">
        <v>0.335451193466693</v>
      </c>
      <c r="AI760" s="17">
        <v>0.353797111338014</v>
      </c>
      <c r="AJ760" s="17">
        <v>0.376211018207665</v>
      </c>
      <c r="AK760" s="17">
        <v>0.31332777184048799</v>
      </c>
    </row>
    <row r="761" spans="2:37" x14ac:dyDescent="0.2">
      <c r="B761" t="s">
        <v>202</v>
      </c>
      <c r="C761" s="17">
        <v>0.161323158750516</v>
      </c>
      <c r="D761" s="17">
        <v>0.166684752503126</v>
      </c>
      <c r="E761" s="17">
        <v>0.15608895616334501</v>
      </c>
      <c r="F761" s="17"/>
      <c r="G761" s="17">
        <v>0.16797199983802999</v>
      </c>
      <c r="H761" s="17">
        <v>0.15234553916930399</v>
      </c>
      <c r="I761" s="17">
        <v>0.157347801260526</v>
      </c>
      <c r="J761" s="17">
        <v>0.15708215136967801</v>
      </c>
      <c r="K761" s="17">
        <v>0.170757795174483</v>
      </c>
      <c r="L761" s="17">
        <v>0.16454103730407299</v>
      </c>
      <c r="M761" s="17"/>
      <c r="N761" s="17">
        <v>0.193751789178817</v>
      </c>
      <c r="O761" s="17">
        <v>8.6211146110523301E-2</v>
      </c>
      <c r="P761" s="17">
        <v>0.13371002289351899</v>
      </c>
      <c r="Q761" s="17">
        <v>0.20659948062092001</v>
      </c>
      <c r="R761" s="17">
        <v>0.15518666792628</v>
      </c>
      <c r="S761" s="17">
        <v>0.19854717123575599</v>
      </c>
      <c r="T761" s="17">
        <v>0.14020439431805601</v>
      </c>
      <c r="U761" s="17">
        <v>0.17789349462447501</v>
      </c>
      <c r="V761" s="17">
        <v>0.201814736351941</v>
      </c>
      <c r="W761" s="17">
        <v>0.131401455451055</v>
      </c>
      <c r="X761" s="17">
        <v>0.17587797364164701</v>
      </c>
      <c r="Y761" s="17">
        <v>0.12761308015026299</v>
      </c>
      <c r="Z761" s="17"/>
      <c r="AA761" s="17">
        <v>0.15870515290998599</v>
      </c>
      <c r="AB761" s="17">
        <v>0.172527517843169</v>
      </c>
      <c r="AC761" s="17">
        <v>0.189901343331251</v>
      </c>
      <c r="AD761" s="17">
        <v>0.16288305888069601</v>
      </c>
      <c r="AE761" s="17">
        <v>0.143370358023716</v>
      </c>
      <c r="AF761" s="17"/>
      <c r="AG761" s="17">
        <v>0.172343886086614</v>
      </c>
      <c r="AH761" s="17">
        <v>0.173799876972317</v>
      </c>
      <c r="AI761" s="17">
        <v>0.147757733672506</v>
      </c>
      <c r="AJ761" s="17">
        <v>0.14706713872076599</v>
      </c>
      <c r="AK761" s="17">
        <v>0.157153028061992</v>
      </c>
    </row>
    <row r="762" spans="2:37" x14ac:dyDescent="0.2">
      <c r="B762" t="s">
        <v>201</v>
      </c>
      <c r="C762" s="17">
        <v>4.1475324927539303E-2</v>
      </c>
      <c r="D762" s="17">
        <v>4.1737991377394999E-2</v>
      </c>
      <c r="E762" s="17">
        <v>4.1218899417731401E-2</v>
      </c>
      <c r="F762" s="17"/>
      <c r="G762" s="17">
        <v>3.7104589860698298E-2</v>
      </c>
      <c r="H762" s="17">
        <v>4.4961353734818299E-2</v>
      </c>
      <c r="I762" s="17">
        <v>4.5154863545233799E-2</v>
      </c>
      <c r="J762" s="17">
        <v>4.6069715685088802E-2</v>
      </c>
      <c r="K762" s="17">
        <v>3.8511784340954598E-2</v>
      </c>
      <c r="L762" s="17">
        <v>3.6819361439578001E-2</v>
      </c>
      <c r="M762" s="17"/>
      <c r="N762" s="17">
        <v>2.8119480562508899E-2</v>
      </c>
      <c r="O762" s="17">
        <v>3.8644115557294002E-2</v>
      </c>
      <c r="P762" s="17">
        <v>4.6015199195548001E-2</v>
      </c>
      <c r="Q762" s="17">
        <v>5.8715377490587903E-2</v>
      </c>
      <c r="R762" s="17">
        <v>2.5341064221277999E-2</v>
      </c>
      <c r="S762" s="17">
        <v>5.10483274712345E-2</v>
      </c>
      <c r="T762" s="17">
        <v>4.9690732841849002E-2</v>
      </c>
      <c r="U762" s="17">
        <v>4.1233929750097299E-2</v>
      </c>
      <c r="V762" s="17">
        <v>4.2358638324674999E-2</v>
      </c>
      <c r="W762" s="17">
        <v>2.5143391798925999E-2</v>
      </c>
      <c r="X762" s="17">
        <v>4.9630868479007897E-2</v>
      </c>
      <c r="Y762" s="17">
        <v>7.2271972411032406E-2</v>
      </c>
      <c r="Z762" s="17"/>
      <c r="AA762" s="17">
        <v>6.3434576248357702E-2</v>
      </c>
      <c r="AB762" s="17">
        <v>4.0512365031640497E-2</v>
      </c>
      <c r="AC762" s="17">
        <v>2.1025911763092198E-2</v>
      </c>
      <c r="AD762" s="17">
        <v>4.9083745064914301E-2</v>
      </c>
      <c r="AE762" s="17">
        <v>2.0534850259780201E-2</v>
      </c>
      <c r="AF762" s="17"/>
      <c r="AG762" s="17">
        <v>4.3452662360791899E-2</v>
      </c>
      <c r="AH762" s="17">
        <v>4.3831777678874299E-2</v>
      </c>
      <c r="AI762" s="17">
        <v>2.9333315944750801E-2</v>
      </c>
      <c r="AJ762" s="17">
        <v>5.4695158174486301E-2</v>
      </c>
      <c r="AK762" s="17">
        <v>2.7192364019477899E-2</v>
      </c>
    </row>
    <row r="763" spans="2:37" x14ac:dyDescent="0.2">
      <c r="B763" t="s">
        <v>153</v>
      </c>
      <c r="C763" s="17">
        <v>4.6029954288665E-2</v>
      </c>
      <c r="D763" s="17">
        <v>3.9736837878504898E-2</v>
      </c>
      <c r="E763" s="17">
        <v>5.2173546607533497E-2</v>
      </c>
      <c r="F763" s="17"/>
      <c r="G763" s="17">
        <v>4.6628877792125899E-2</v>
      </c>
      <c r="H763" s="17">
        <v>2.8637587761129402E-2</v>
      </c>
      <c r="I763" s="17">
        <v>5.3600157486786697E-2</v>
      </c>
      <c r="J763" s="17">
        <v>5.6832725247703601E-2</v>
      </c>
      <c r="K763" s="17">
        <v>3.39501902045646E-2</v>
      </c>
      <c r="L763" s="17">
        <v>5.2933012659651398E-2</v>
      </c>
      <c r="M763" s="17"/>
      <c r="N763" s="17">
        <v>4.8610330049023098E-2</v>
      </c>
      <c r="O763" s="17">
        <v>5.45988669993226E-2</v>
      </c>
      <c r="P763" s="17">
        <v>6.67648491080685E-2</v>
      </c>
      <c r="Q763" s="17">
        <v>4.7112361743024397E-2</v>
      </c>
      <c r="R763" s="17">
        <v>4.46825745976656E-2</v>
      </c>
      <c r="S763" s="17">
        <v>3.0486743877725399E-2</v>
      </c>
      <c r="T763" s="17">
        <v>5.43868526574647E-2</v>
      </c>
      <c r="U763" s="17">
        <v>8.1654173804250094E-2</v>
      </c>
      <c r="V763" s="17">
        <v>3.6391737951866003E-2</v>
      </c>
      <c r="W763" s="17">
        <v>2.1280848215315E-2</v>
      </c>
      <c r="X763" s="17">
        <v>4.2133502372573697E-2</v>
      </c>
      <c r="Y763" s="17">
        <v>3.4778083206502997E-2</v>
      </c>
      <c r="Z763" s="17"/>
      <c r="AA763" s="17">
        <v>3.8642956357858797E-2</v>
      </c>
      <c r="AB763" s="17">
        <v>2.3378042744261501E-2</v>
      </c>
      <c r="AC763" s="17">
        <v>3.7543638612958903E-2</v>
      </c>
      <c r="AD763" s="17">
        <v>3.8041641513781803E-2</v>
      </c>
      <c r="AE763" s="17">
        <v>4.1986115113004797E-2</v>
      </c>
      <c r="AF763" s="17"/>
      <c r="AG763" s="17">
        <v>4.3355649645872199E-2</v>
      </c>
      <c r="AH763" s="17">
        <v>2.7172229043553899E-2</v>
      </c>
      <c r="AI763" s="17">
        <v>3.2616838648202397E-2</v>
      </c>
      <c r="AJ763" s="17">
        <v>3.01461928967608E-2</v>
      </c>
      <c r="AK763" s="17">
        <v>6.2644843625342297E-2</v>
      </c>
    </row>
    <row r="764" spans="2:37" x14ac:dyDescent="0.2">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c r="AD764" s="17"/>
      <c r="AE764" s="17"/>
      <c r="AF764" s="17"/>
      <c r="AG764" s="17"/>
      <c r="AH764" s="17"/>
      <c r="AI764" s="17"/>
      <c r="AJ764" s="17"/>
      <c r="AK764" s="17"/>
    </row>
    <row r="765" spans="2:37" x14ac:dyDescent="0.2">
      <c r="B765" s="6" t="s">
        <v>315</v>
      </c>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c r="AD765" s="17"/>
      <c r="AE765" s="17"/>
      <c r="AF765" s="17"/>
      <c r="AG765" s="17"/>
      <c r="AH765" s="17"/>
      <c r="AI765" s="17"/>
      <c r="AJ765" s="17"/>
      <c r="AK765" s="17"/>
    </row>
    <row r="766" spans="2:37" x14ac:dyDescent="0.2">
      <c r="B766" s="21" t="s">
        <v>60</v>
      </c>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c r="AD766" s="17"/>
      <c r="AE766" s="17"/>
      <c r="AF766" s="17"/>
      <c r="AG766" s="17"/>
      <c r="AH766" s="17"/>
      <c r="AI766" s="17"/>
      <c r="AJ766" s="17"/>
      <c r="AK766" s="17"/>
    </row>
    <row r="767" spans="2:37" x14ac:dyDescent="0.2">
      <c r="B767" t="s">
        <v>205</v>
      </c>
      <c r="C767" s="17">
        <v>0.16852717741554801</v>
      </c>
      <c r="D767" s="17">
        <v>0.15760470848591199</v>
      </c>
      <c r="E767" s="17">
        <v>0.17919012909889201</v>
      </c>
      <c r="F767" s="17"/>
      <c r="G767" s="17">
        <v>0.20104245237882201</v>
      </c>
      <c r="H767" s="17">
        <v>0.14083141717738501</v>
      </c>
      <c r="I767" s="17">
        <v>0.124950506948544</v>
      </c>
      <c r="J767" s="17">
        <v>0.14235428998279701</v>
      </c>
      <c r="K767" s="17">
        <v>0.17534621643617501</v>
      </c>
      <c r="L767" s="17">
        <v>0.22144451930211501</v>
      </c>
      <c r="M767" s="17"/>
      <c r="N767" s="17">
        <v>0.15220373257588801</v>
      </c>
      <c r="O767" s="17">
        <v>0.173803380229032</v>
      </c>
      <c r="P767" s="17">
        <v>0.163439388990617</v>
      </c>
      <c r="Q767" s="17">
        <v>0.120137627758443</v>
      </c>
      <c r="R767" s="17">
        <v>0.17393640466343999</v>
      </c>
      <c r="S767" s="17">
        <v>0.15706934031848399</v>
      </c>
      <c r="T767" s="17">
        <v>0.17102984674331301</v>
      </c>
      <c r="U767" s="17">
        <v>0.24512723586284901</v>
      </c>
      <c r="V767" s="17">
        <v>0.16724693611418701</v>
      </c>
      <c r="W767" s="17">
        <v>0.18505140801105499</v>
      </c>
      <c r="X767" s="17">
        <v>0.24886063774238501</v>
      </c>
      <c r="Y767" s="17">
        <v>0.114776447451602</v>
      </c>
      <c r="Z767" s="17"/>
      <c r="AA767" s="17">
        <v>0.15588077421199201</v>
      </c>
      <c r="AB767" s="17">
        <v>0.198853361934786</v>
      </c>
      <c r="AC767" s="17">
        <v>0.133458241928049</v>
      </c>
      <c r="AD767" s="17">
        <v>0.137259042971245</v>
      </c>
      <c r="AE767" s="17">
        <v>0.23507146120855499</v>
      </c>
      <c r="AF767" s="17"/>
      <c r="AG767" s="17">
        <v>0.17504126724177799</v>
      </c>
      <c r="AH767" s="17">
        <v>0.17858679377559</v>
      </c>
      <c r="AI767" s="17">
        <v>0.16002871927516099</v>
      </c>
      <c r="AJ767" s="17">
        <v>0.12866467773878101</v>
      </c>
      <c r="AK767" s="17">
        <v>0.24415819340317299</v>
      </c>
    </row>
    <row r="768" spans="2:37" x14ac:dyDescent="0.2">
      <c r="B768" t="s">
        <v>204</v>
      </c>
      <c r="C768" s="17">
        <v>0.36034826457969199</v>
      </c>
      <c r="D768" s="17">
        <v>0.35346229849133898</v>
      </c>
      <c r="E768" s="17">
        <v>0.367070620501808</v>
      </c>
      <c r="F768" s="17"/>
      <c r="G768" s="17">
        <v>0.337445855205733</v>
      </c>
      <c r="H768" s="17">
        <v>0.41237564639334801</v>
      </c>
      <c r="I768" s="17">
        <v>0.35712185885555198</v>
      </c>
      <c r="J768" s="17">
        <v>0.39982524071025599</v>
      </c>
      <c r="K768" s="17">
        <v>0.33358731580841</v>
      </c>
      <c r="L768" s="17">
        <v>0.321886665805866</v>
      </c>
      <c r="M768" s="17"/>
      <c r="N768" s="17">
        <v>0.41074319883501298</v>
      </c>
      <c r="O768" s="17">
        <v>0.38615698761773198</v>
      </c>
      <c r="P768" s="17">
        <v>0.35721156385765901</v>
      </c>
      <c r="Q768" s="17">
        <v>0.399575680144236</v>
      </c>
      <c r="R768" s="17">
        <v>0.34001335418473699</v>
      </c>
      <c r="S768" s="17">
        <v>0.30456270612646202</v>
      </c>
      <c r="T768" s="17">
        <v>0.30703700065917799</v>
      </c>
      <c r="U768" s="17">
        <v>0.31250466919248898</v>
      </c>
      <c r="V768" s="17">
        <v>0.36561986339977498</v>
      </c>
      <c r="W768" s="17">
        <v>0.37250054095012403</v>
      </c>
      <c r="X768" s="17">
        <v>0.29941237741880899</v>
      </c>
      <c r="Y768" s="17">
        <v>0.36894241086632601</v>
      </c>
      <c r="Z768" s="17"/>
      <c r="AA768" s="17">
        <v>0.39051894680197502</v>
      </c>
      <c r="AB768" s="17">
        <v>0.36868922444063901</v>
      </c>
      <c r="AC768" s="17">
        <v>0.39720598682164399</v>
      </c>
      <c r="AD768" s="17">
        <v>0.33532108894305201</v>
      </c>
      <c r="AE768" s="17">
        <v>0.36969479575317099</v>
      </c>
      <c r="AF768" s="17"/>
      <c r="AG768" s="17">
        <v>0.382613356778294</v>
      </c>
      <c r="AH768" s="17">
        <v>0.34468659231059701</v>
      </c>
      <c r="AI768" s="17">
        <v>0.43706883855610401</v>
      </c>
      <c r="AJ768" s="17">
        <v>0.33521582936736699</v>
      </c>
      <c r="AK768" s="17">
        <v>0.37381217693600399</v>
      </c>
    </row>
    <row r="769" spans="2:37" x14ac:dyDescent="0.2">
      <c r="B769" t="s">
        <v>203</v>
      </c>
      <c r="C769" s="17">
        <v>0.26344137342499602</v>
      </c>
      <c r="D769" s="17">
        <v>0.27506063420952498</v>
      </c>
      <c r="E769" s="17">
        <v>0.25209818562197001</v>
      </c>
      <c r="F769" s="17"/>
      <c r="G769" s="17">
        <v>0.28917999457050297</v>
      </c>
      <c r="H769" s="17">
        <v>0.25339155152429799</v>
      </c>
      <c r="I769" s="17">
        <v>0.29789054305052198</v>
      </c>
      <c r="J769" s="17">
        <v>0.23836386662456399</v>
      </c>
      <c r="K769" s="17">
        <v>0.26511025680244998</v>
      </c>
      <c r="L769" s="17">
        <v>0.245850852151489</v>
      </c>
      <c r="M769" s="17"/>
      <c r="N769" s="17">
        <v>0.249038758733094</v>
      </c>
      <c r="O769" s="17">
        <v>0.237820433322812</v>
      </c>
      <c r="P769" s="17">
        <v>0.26934819707522001</v>
      </c>
      <c r="Q769" s="17">
        <v>0.22378916155738299</v>
      </c>
      <c r="R769" s="17">
        <v>0.26676129717409303</v>
      </c>
      <c r="S769" s="17">
        <v>0.33220530207732402</v>
      </c>
      <c r="T769" s="17">
        <v>0.244486481759008</v>
      </c>
      <c r="U769" s="17">
        <v>0.30501924420520699</v>
      </c>
      <c r="V769" s="17">
        <v>0.26358845306773399</v>
      </c>
      <c r="W769" s="17">
        <v>0.29429242286269802</v>
      </c>
      <c r="X769" s="17">
        <v>0.24059618665615001</v>
      </c>
      <c r="Y769" s="17">
        <v>0.27112052848023299</v>
      </c>
      <c r="Z769" s="17"/>
      <c r="AA769" s="17">
        <v>0.25839847575869301</v>
      </c>
      <c r="AB769" s="17">
        <v>0.249934656609863</v>
      </c>
      <c r="AC769" s="17">
        <v>0.222536446463897</v>
      </c>
      <c r="AD769" s="17">
        <v>0.29092474264557899</v>
      </c>
      <c r="AE769" s="17">
        <v>0.24864050099290499</v>
      </c>
      <c r="AF769" s="17"/>
      <c r="AG769" s="17">
        <v>0.26496889021575198</v>
      </c>
      <c r="AH769" s="17">
        <v>0.25464533609311202</v>
      </c>
      <c r="AI769" s="17">
        <v>0.19683152217595901</v>
      </c>
      <c r="AJ769" s="17">
        <v>0.301034545740479</v>
      </c>
      <c r="AK769" s="17">
        <v>0.20630707143737201</v>
      </c>
    </row>
    <row r="770" spans="2:37" x14ac:dyDescent="0.2">
      <c r="B770" t="s">
        <v>202</v>
      </c>
      <c r="C770" s="17">
        <v>0.116790792080849</v>
      </c>
      <c r="D770" s="17">
        <v>0.133529251289082</v>
      </c>
      <c r="E770" s="17">
        <v>0.100450037720201</v>
      </c>
      <c r="F770" s="17"/>
      <c r="G770" s="17">
        <v>0.12290850912104501</v>
      </c>
      <c r="H770" s="17">
        <v>0.137778869820917</v>
      </c>
      <c r="I770" s="17">
        <v>0.13047672026689799</v>
      </c>
      <c r="J770" s="17">
        <v>0.11101357383607301</v>
      </c>
      <c r="K770" s="17">
        <v>0.13742966565295001</v>
      </c>
      <c r="L770" s="17">
        <v>7.5497858893062694E-2</v>
      </c>
      <c r="M770" s="17"/>
      <c r="N770" s="17">
        <v>0.11133856597064</v>
      </c>
      <c r="O770" s="17">
        <v>9.3061488291485001E-2</v>
      </c>
      <c r="P770" s="17">
        <v>0.103427329736434</v>
      </c>
      <c r="Q770" s="17">
        <v>0.161830695091257</v>
      </c>
      <c r="R770" s="17">
        <v>0.11982141964292101</v>
      </c>
      <c r="S770" s="17">
        <v>0.13100193540692801</v>
      </c>
      <c r="T770" s="17">
        <v>0.15516736477701201</v>
      </c>
      <c r="U770" s="17">
        <v>9.9650378971702994E-2</v>
      </c>
      <c r="V770" s="17">
        <v>0.11075123992137199</v>
      </c>
      <c r="W770" s="17">
        <v>9.2053352630773494E-2</v>
      </c>
      <c r="X770" s="17">
        <v>0.12136271332908399</v>
      </c>
      <c r="Y770" s="17">
        <v>0.10607669258286199</v>
      </c>
      <c r="Z770" s="17"/>
      <c r="AA770" s="17">
        <v>0.11308705546857301</v>
      </c>
      <c r="AB770" s="17">
        <v>0.116544383681099</v>
      </c>
      <c r="AC770" s="17">
        <v>0.14225174323727899</v>
      </c>
      <c r="AD770" s="17">
        <v>0.139432740963296</v>
      </c>
      <c r="AE770" s="17">
        <v>8.4104781163491002E-2</v>
      </c>
      <c r="AF770" s="17"/>
      <c r="AG770" s="17">
        <v>9.1462003765289804E-2</v>
      </c>
      <c r="AH770" s="17">
        <v>0.13593196697154</v>
      </c>
      <c r="AI770" s="17">
        <v>0.13722965457007699</v>
      </c>
      <c r="AJ770" s="17">
        <v>0.139940518486798</v>
      </c>
      <c r="AK770" s="17">
        <v>5.6824486067257603E-2</v>
      </c>
    </row>
    <row r="771" spans="2:37" x14ac:dyDescent="0.2">
      <c r="B771" t="s">
        <v>201</v>
      </c>
      <c r="C771" s="17">
        <v>5.3924178898745498E-2</v>
      </c>
      <c r="D771" s="17">
        <v>4.9324229396493301E-2</v>
      </c>
      <c r="E771" s="17">
        <v>5.84148338600292E-2</v>
      </c>
      <c r="F771" s="17"/>
      <c r="G771" s="17">
        <v>1.20331070043163E-2</v>
      </c>
      <c r="H771" s="17">
        <v>4.4491173322404397E-2</v>
      </c>
      <c r="I771" s="17">
        <v>4.3107731270851102E-2</v>
      </c>
      <c r="J771" s="17">
        <v>5.2639817102639999E-2</v>
      </c>
      <c r="K771" s="17">
        <v>7.35852043606572E-2</v>
      </c>
      <c r="L771" s="17">
        <v>8.5883082744717801E-2</v>
      </c>
      <c r="M771" s="17"/>
      <c r="N771" s="17">
        <v>4.2824867565509198E-2</v>
      </c>
      <c r="O771" s="17">
        <v>6.5391851361237804E-2</v>
      </c>
      <c r="P771" s="17">
        <v>6.5923671537784306E-2</v>
      </c>
      <c r="Q771" s="17">
        <v>4.1048395107635402E-2</v>
      </c>
      <c r="R771" s="17">
        <v>6.8425290860293503E-2</v>
      </c>
      <c r="S771" s="17">
        <v>5.2967071366847501E-2</v>
      </c>
      <c r="T771" s="17">
        <v>6.8830150524175598E-2</v>
      </c>
      <c r="U771" s="17">
        <v>0</v>
      </c>
      <c r="V771" s="17">
        <v>6.5953626389210707E-2</v>
      </c>
      <c r="W771" s="17">
        <v>4.2934172717150297E-2</v>
      </c>
      <c r="X771" s="17">
        <v>3.2589216399447701E-2</v>
      </c>
      <c r="Y771" s="17">
        <v>8.82088876547166E-2</v>
      </c>
      <c r="Z771" s="17"/>
      <c r="AA771" s="17">
        <v>7.0452022571794101E-2</v>
      </c>
      <c r="AB771" s="17">
        <v>4.68029960550638E-2</v>
      </c>
      <c r="AC771" s="17">
        <v>5.1735406523000599E-2</v>
      </c>
      <c r="AD771" s="17">
        <v>6.9342393005304703E-2</v>
      </c>
      <c r="AE771" s="17">
        <v>3.21703403900288E-2</v>
      </c>
      <c r="AF771" s="17"/>
      <c r="AG771" s="17">
        <v>7.05806191998163E-2</v>
      </c>
      <c r="AH771" s="17">
        <v>5.8451336860668598E-2</v>
      </c>
      <c r="AI771" s="17">
        <v>2.4815635176424999E-2</v>
      </c>
      <c r="AJ771" s="17">
        <v>6.4348707866313706E-2</v>
      </c>
      <c r="AK771" s="17">
        <v>6.5073806991075206E-2</v>
      </c>
    </row>
    <row r="772" spans="2:37" x14ac:dyDescent="0.2">
      <c r="B772" t="s">
        <v>153</v>
      </c>
      <c r="C772" s="17">
        <v>3.6968213600167998E-2</v>
      </c>
      <c r="D772" s="17">
        <v>3.1018878127650699E-2</v>
      </c>
      <c r="E772" s="17">
        <v>4.2776193197100403E-2</v>
      </c>
      <c r="F772" s="17"/>
      <c r="G772" s="17">
        <v>3.7390081719581303E-2</v>
      </c>
      <c r="H772" s="17">
        <v>1.11313417616464E-2</v>
      </c>
      <c r="I772" s="17">
        <v>4.6452639607633003E-2</v>
      </c>
      <c r="J772" s="17">
        <v>5.5803211743671297E-2</v>
      </c>
      <c r="K772" s="17">
        <v>1.49413409393576E-2</v>
      </c>
      <c r="L772" s="17">
        <v>4.9437021102752103E-2</v>
      </c>
      <c r="M772" s="17"/>
      <c r="N772" s="17">
        <v>3.3850876319856303E-2</v>
      </c>
      <c r="O772" s="17">
        <v>4.3765859177701899E-2</v>
      </c>
      <c r="P772" s="17">
        <v>4.0649848802284401E-2</v>
      </c>
      <c r="Q772" s="17">
        <v>5.3618440341045702E-2</v>
      </c>
      <c r="R772" s="17">
        <v>3.10422334745157E-2</v>
      </c>
      <c r="S772" s="17">
        <v>2.21936447039561E-2</v>
      </c>
      <c r="T772" s="17">
        <v>5.34491555373134E-2</v>
      </c>
      <c r="U772" s="17">
        <v>3.7698471767752498E-2</v>
      </c>
      <c r="V772" s="17">
        <v>2.68398811077191E-2</v>
      </c>
      <c r="W772" s="17">
        <v>1.3168102828199199E-2</v>
      </c>
      <c r="X772" s="17">
        <v>5.7178868454123698E-2</v>
      </c>
      <c r="Y772" s="17">
        <v>5.0875032964260901E-2</v>
      </c>
      <c r="Z772" s="17"/>
      <c r="AA772" s="17">
        <v>1.1662725186972801E-2</v>
      </c>
      <c r="AB772" s="17">
        <v>1.9175377278548501E-2</v>
      </c>
      <c r="AC772" s="17">
        <v>5.2812175026130399E-2</v>
      </c>
      <c r="AD772" s="17">
        <v>2.7719991471523601E-2</v>
      </c>
      <c r="AE772" s="17">
        <v>3.0318120491850301E-2</v>
      </c>
      <c r="AF772" s="17"/>
      <c r="AG772" s="17">
        <v>1.5333862799070499E-2</v>
      </c>
      <c r="AH772" s="17">
        <v>2.76979739884936E-2</v>
      </c>
      <c r="AI772" s="17">
        <v>4.4025630246274899E-2</v>
      </c>
      <c r="AJ772" s="17">
        <v>3.0795720800261599E-2</v>
      </c>
      <c r="AK772" s="17">
        <v>5.3824265165118401E-2</v>
      </c>
    </row>
    <row r="773" spans="2:37" x14ac:dyDescent="0.2">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c r="AD773" s="17"/>
      <c r="AE773" s="17"/>
      <c r="AF773" s="17"/>
      <c r="AG773" s="17"/>
      <c r="AH773" s="17"/>
      <c r="AI773" s="17"/>
      <c r="AJ773" s="17"/>
      <c r="AK773" s="17"/>
    </row>
    <row r="774" spans="2:37" x14ac:dyDescent="0.2">
      <c r="B774" s="6" t="s">
        <v>324</v>
      </c>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c r="AD774" s="17"/>
      <c r="AE774" s="17"/>
      <c r="AF774" s="17"/>
      <c r="AG774" s="17"/>
      <c r="AH774" s="17"/>
      <c r="AI774" s="17"/>
      <c r="AJ774" s="17"/>
      <c r="AK774" s="17"/>
    </row>
    <row r="775" spans="2:37" x14ac:dyDescent="0.2">
      <c r="B775" s="21" t="s">
        <v>60</v>
      </c>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c r="AI775" s="17"/>
      <c r="AJ775" s="17"/>
      <c r="AK775" s="17"/>
    </row>
    <row r="776" spans="2:37" x14ac:dyDescent="0.2">
      <c r="B776" t="s">
        <v>316</v>
      </c>
      <c r="C776" s="17">
        <v>0.478859587155545</v>
      </c>
      <c r="D776" s="17">
        <v>0.452027477938096</v>
      </c>
      <c r="E776" s="17">
        <v>0.50505416696996497</v>
      </c>
      <c r="F776" s="17"/>
      <c r="G776" s="17">
        <v>0.39235191788665902</v>
      </c>
      <c r="H776" s="17">
        <v>0.44541348871583503</v>
      </c>
      <c r="I776" s="17">
        <v>0.42939217921113598</v>
      </c>
      <c r="J776" s="17">
        <v>0.49152279338620603</v>
      </c>
      <c r="K776" s="17">
        <v>0.52415702050661295</v>
      </c>
      <c r="L776" s="17">
        <v>0.56261173388681895</v>
      </c>
      <c r="M776" s="17"/>
      <c r="N776" s="17">
        <v>0.456936501805004</v>
      </c>
      <c r="O776" s="17">
        <v>0.52901214358804305</v>
      </c>
      <c r="P776" s="17">
        <v>0.44723693907309298</v>
      </c>
      <c r="Q776" s="17">
        <v>0.480470851461336</v>
      </c>
      <c r="R776" s="17">
        <v>0.38251253319454098</v>
      </c>
      <c r="S776" s="17">
        <v>0.43088335830827501</v>
      </c>
      <c r="T776" s="17">
        <v>0.51090663978593698</v>
      </c>
      <c r="U776" s="17">
        <v>0.46860576958488998</v>
      </c>
      <c r="V776" s="17">
        <v>0.50345090073448795</v>
      </c>
      <c r="W776" s="17">
        <v>0.54500954114098499</v>
      </c>
      <c r="X776" s="17">
        <v>0.471923068999828</v>
      </c>
      <c r="Y776" s="17">
        <v>0.46127759714856698</v>
      </c>
      <c r="Z776" s="17"/>
      <c r="AA776" s="17">
        <v>0.50429132816426503</v>
      </c>
      <c r="AB776" s="17">
        <v>0.46100529782356298</v>
      </c>
      <c r="AC776" s="17">
        <v>0.46428272070306398</v>
      </c>
      <c r="AD776" s="17">
        <v>0.46622744450759201</v>
      </c>
      <c r="AE776" s="17">
        <v>0.51651369807649405</v>
      </c>
      <c r="AF776" s="17"/>
      <c r="AG776" s="17">
        <v>0.517153477265898</v>
      </c>
      <c r="AH776" s="17">
        <v>0.46579062707069802</v>
      </c>
      <c r="AI776" s="17">
        <v>0.54089084606930904</v>
      </c>
      <c r="AJ776" s="17">
        <v>0.43342086831704602</v>
      </c>
      <c r="AK776" s="17">
        <v>0.52771612416307601</v>
      </c>
    </row>
    <row r="777" spans="2:37" x14ac:dyDescent="0.2">
      <c r="B777" t="s">
        <v>317</v>
      </c>
      <c r="C777" s="17">
        <v>0.47776414044617299</v>
      </c>
      <c r="D777" s="17">
        <v>0.45283364687359101</v>
      </c>
      <c r="E777" s="17">
        <v>0.50210228689629499</v>
      </c>
      <c r="F777" s="17"/>
      <c r="G777" s="17">
        <v>0.40129452154001699</v>
      </c>
      <c r="H777" s="17">
        <v>0.46772642307453899</v>
      </c>
      <c r="I777" s="17">
        <v>0.41580004422086603</v>
      </c>
      <c r="J777" s="17">
        <v>0.46619431281775697</v>
      </c>
      <c r="K777" s="17">
        <v>0.51661947071083203</v>
      </c>
      <c r="L777" s="17">
        <v>0.56999548775214204</v>
      </c>
      <c r="M777" s="17"/>
      <c r="N777" s="17">
        <v>0.415410764166667</v>
      </c>
      <c r="O777" s="17">
        <v>0.51229397283304501</v>
      </c>
      <c r="P777" s="17">
        <v>0.49468165401613301</v>
      </c>
      <c r="Q777" s="17">
        <v>0.52909047187250802</v>
      </c>
      <c r="R777" s="17">
        <v>0.43246303510853201</v>
      </c>
      <c r="S777" s="17">
        <v>0.4483992924438</v>
      </c>
      <c r="T777" s="17">
        <v>0.497271404360763</v>
      </c>
      <c r="U777" s="17">
        <v>0.47534829144470497</v>
      </c>
      <c r="V777" s="17">
        <v>0.48252561572525099</v>
      </c>
      <c r="W777" s="17">
        <v>0.52971052746617397</v>
      </c>
      <c r="X777" s="17">
        <v>0.46358589510128201</v>
      </c>
      <c r="Y777" s="17">
        <v>0.41493761397314999</v>
      </c>
      <c r="Z777" s="17"/>
      <c r="AA777" s="17">
        <v>0.47080939768047497</v>
      </c>
      <c r="AB777" s="17">
        <v>0.48724138909790499</v>
      </c>
      <c r="AC777" s="17">
        <v>0.49286638489428097</v>
      </c>
      <c r="AD777" s="17">
        <v>0.495011650914222</v>
      </c>
      <c r="AE777" s="17">
        <v>0.50127295300267505</v>
      </c>
      <c r="AF777" s="17"/>
      <c r="AG777" s="17">
        <v>0.505530332980622</v>
      </c>
      <c r="AH777" s="17">
        <v>0.47654338814828601</v>
      </c>
      <c r="AI777" s="17">
        <v>0.52399844346731805</v>
      </c>
      <c r="AJ777" s="17">
        <v>0.50122508518986497</v>
      </c>
      <c r="AK777" s="17">
        <v>0.50922957673089297</v>
      </c>
    </row>
    <row r="778" spans="2:37" x14ac:dyDescent="0.2">
      <c r="B778" t="s">
        <v>318</v>
      </c>
      <c r="C778" s="17">
        <v>0.36361986624577602</v>
      </c>
      <c r="D778" s="17">
        <v>0.36177396223938002</v>
      </c>
      <c r="E778" s="17">
        <v>0.365421911676997</v>
      </c>
      <c r="F778" s="17"/>
      <c r="G778" s="17">
        <v>0.33332021154552</v>
      </c>
      <c r="H778" s="17">
        <v>0.35689834438912899</v>
      </c>
      <c r="I778" s="17">
        <v>0.36354637560568798</v>
      </c>
      <c r="J778" s="17">
        <v>0.35598054712336602</v>
      </c>
      <c r="K778" s="17">
        <v>0.31953054246076001</v>
      </c>
      <c r="L778" s="17">
        <v>0.42488039866995903</v>
      </c>
      <c r="M778" s="17"/>
      <c r="N778" s="17">
        <v>0.38414344862428801</v>
      </c>
      <c r="O778" s="17">
        <v>0.35809235931212902</v>
      </c>
      <c r="P778" s="17">
        <v>0.37417629694210303</v>
      </c>
      <c r="Q778" s="17">
        <v>0.35209368231577198</v>
      </c>
      <c r="R778" s="17">
        <v>0.30810693941272999</v>
      </c>
      <c r="S778" s="17">
        <v>0.32499355654600898</v>
      </c>
      <c r="T778" s="17">
        <v>0.36229109098557499</v>
      </c>
      <c r="U778" s="17">
        <v>0.401112422836995</v>
      </c>
      <c r="V778" s="17">
        <v>0.352995535766567</v>
      </c>
      <c r="W778" s="17">
        <v>0.42654647667132001</v>
      </c>
      <c r="X778" s="17">
        <v>0.332030086045283</v>
      </c>
      <c r="Y778" s="17">
        <v>0.39891210984547099</v>
      </c>
      <c r="Z778" s="17"/>
      <c r="AA778" s="17">
        <v>0.36946653150317799</v>
      </c>
      <c r="AB778" s="17">
        <v>0.355899690512823</v>
      </c>
      <c r="AC778" s="17">
        <v>0.36993753548299702</v>
      </c>
      <c r="AD778" s="17">
        <v>0.36970300843634102</v>
      </c>
      <c r="AE778" s="17">
        <v>0.41918674336078598</v>
      </c>
      <c r="AF778" s="17"/>
      <c r="AG778" s="17">
        <v>0.39119068874609703</v>
      </c>
      <c r="AH778" s="17">
        <v>0.372449551016719</v>
      </c>
      <c r="AI778" s="17">
        <v>0.37663221222396098</v>
      </c>
      <c r="AJ778" s="17">
        <v>0.34335158952483802</v>
      </c>
      <c r="AK778" s="17">
        <v>0.348339697206688</v>
      </c>
    </row>
    <row r="779" spans="2:37" x14ac:dyDescent="0.2">
      <c r="B779" t="s">
        <v>319</v>
      </c>
      <c r="C779" s="17">
        <v>0.18092747844634</v>
      </c>
      <c r="D779" s="17">
        <v>0.17075336516334499</v>
      </c>
      <c r="E779" s="17">
        <v>0.190859855371039</v>
      </c>
      <c r="F779" s="17"/>
      <c r="G779" s="17">
        <v>0.215113226765381</v>
      </c>
      <c r="H779" s="17">
        <v>0.19274516480083601</v>
      </c>
      <c r="I779" s="17">
        <v>0.19540177812103299</v>
      </c>
      <c r="J779" s="17">
        <v>0.144873103383447</v>
      </c>
      <c r="K779" s="17">
        <v>0.121079488333892</v>
      </c>
      <c r="L779" s="17">
        <v>0.20634278199400799</v>
      </c>
      <c r="M779" s="17"/>
      <c r="N779" s="17">
        <v>0.22092241139239799</v>
      </c>
      <c r="O779" s="17">
        <v>0.18864566087489701</v>
      </c>
      <c r="P779" s="17">
        <v>0.176418741028712</v>
      </c>
      <c r="Q779" s="17">
        <v>0.111623142610992</v>
      </c>
      <c r="R779" s="17">
        <v>0.182263352965857</v>
      </c>
      <c r="S779" s="17">
        <v>0.15854599466098801</v>
      </c>
      <c r="T779" s="17">
        <v>0.259706877566724</v>
      </c>
      <c r="U779" s="17">
        <v>0.150295678849655</v>
      </c>
      <c r="V779" s="17">
        <v>0.149570707610472</v>
      </c>
      <c r="W779" s="17">
        <v>0.14653200038237901</v>
      </c>
      <c r="X779" s="17">
        <v>0.229014819260562</v>
      </c>
      <c r="Y779" s="17">
        <v>0.21383481038084901</v>
      </c>
      <c r="Z779" s="17"/>
      <c r="AA779" s="17">
        <v>0.187323516147929</v>
      </c>
      <c r="AB779" s="17">
        <v>0.19895336667160399</v>
      </c>
      <c r="AC779" s="17">
        <v>0.161222857760043</v>
      </c>
      <c r="AD779" s="17">
        <v>0.16204507894007</v>
      </c>
      <c r="AE779" s="17">
        <v>0.20097216840270099</v>
      </c>
      <c r="AF779" s="17"/>
      <c r="AG779" s="17">
        <v>0.17636925833692299</v>
      </c>
      <c r="AH779" s="17">
        <v>0.192708701111102</v>
      </c>
      <c r="AI779" s="17">
        <v>0.14208859051202499</v>
      </c>
      <c r="AJ779" s="17">
        <v>0.20669995162320701</v>
      </c>
      <c r="AK779" s="17">
        <v>0.26923452270669901</v>
      </c>
    </row>
    <row r="780" spans="2:37" x14ac:dyDescent="0.2">
      <c r="B780" t="s">
        <v>320</v>
      </c>
      <c r="C780" s="17">
        <v>0.17916479271952701</v>
      </c>
      <c r="D780" s="17">
        <v>0.172886467483128</v>
      </c>
      <c r="E780" s="17">
        <v>0.18529394530208901</v>
      </c>
      <c r="F780" s="17"/>
      <c r="G780" s="17">
        <v>0.169186422044623</v>
      </c>
      <c r="H780" s="17">
        <v>0.20551138107530401</v>
      </c>
      <c r="I780" s="17">
        <v>0.17656762928045799</v>
      </c>
      <c r="J780" s="17">
        <v>0.194427444218503</v>
      </c>
      <c r="K780" s="17">
        <v>0.13766961395754301</v>
      </c>
      <c r="L780" s="17">
        <v>0.18195415333557299</v>
      </c>
      <c r="M780" s="17"/>
      <c r="N780" s="17">
        <v>0.16477705483996699</v>
      </c>
      <c r="O780" s="17">
        <v>0.15406874128664599</v>
      </c>
      <c r="P780" s="17">
        <v>0.17219843864883899</v>
      </c>
      <c r="Q780" s="17">
        <v>0.14527956396820599</v>
      </c>
      <c r="R780" s="17">
        <v>0.21327265193821601</v>
      </c>
      <c r="S780" s="17">
        <v>0.21495471922385601</v>
      </c>
      <c r="T780" s="17">
        <v>0.20044860116034999</v>
      </c>
      <c r="U780" s="17">
        <v>0.193361824877084</v>
      </c>
      <c r="V780" s="17">
        <v>0.21615988207926301</v>
      </c>
      <c r="W780" s="17">
        <v>0.17711091947889501</v>
      </c>
      <c r="X780" s="17">
        <v>0.111783074066026</v>
      </c>
      <c r="Y780" s="17">
        <v>0.19550145217699899</v>
      </c>
      <c r="Z780" s="17"/>
      <c r="AA780" s="17">
        <v>0.14597255155361999</v>
      </c>
      <c r="AB780" s="17">
        <v>0.20817098841509499</v>
      </c>
      <c r="AC780" s="17">
        <v>0.20852602310753701</v>
      </c>
      <c r="AD780" s="17">
        <v>0.16622149395394201</v>
      </c>
      <c r="AE780" s="17">
        <v>0.201380167708817</v>
      </c>
      <c r="AF780" s="17"/>
      <c r="AG780" s="17">
        <v>0.177522351373192</v>
      </c>
      <c r="AH780" s="17">
        <v>0.22147299851265201</v>
      </c>
      <c r="AI780" s="17">
        <v>0.13968083840481799</v>
      </c>
      <c r="AJ780" s="17">
        <v>0.112047483048516</v>
      </c>
      <c r="AK780" s="17">
        <v>0.18223561967934601</v>
      </c>
    </row>
    <row r="781" spans="2:37" x14ac:dyDescent="0.2">
      <c r="B781" t="s">
        <v>321</v>
      </c>
      <c r="C781" s="17">
        <v>0.169913069867905</v>
      </c>
      <c r="D781" s="17">
        <v>0.17985519550120499</v>
      </c>
      <c r="E781" s="17">
        <v>0.16020716857942</v>
      </c>
      <c r="F781" s="17"/>
      <c r="G781" s="17">
        <v>0.21563218634881101</v>
      </c>
      <c r="H781" s="17">
        <v>0.201685189169128</v>
      </c>
      <c r="I781" s="17">
        <v>0.15755182335342099</v>
      </c>
      <c r="J781" s="17">
        <v>0.17790309204445401</v>
      </c>
      <c r="K781" s="17">
        <v>0.15837952567206301</v>
      </c>
      <c r="L781" s="17">
        <v>0.12523255767684799</v>
      </c>
      <c r="M781" s="17"/>
      <c r="N781" s="17">
        <v>0.185960582681336</v>
      </c>
      <c r="O781" s="17">
        <v>0.172671344509153</v>
      </c>
      <c r="P781" s="17">
        <v>0.15764938387874899</v>
      </c>
      <c r="Q781" s="17">
        <v>0.13798106562214099</v>
      </c>
      <c r="R781" s="17">
        <v>0.195440234348011</v>
      </c>
      <c r="S781" s="17">
        <v>0.17762277713461799</v>
      </c>
      <c r="T781" s="17">
        <v>0.15653964906301299</v>
      </c>
      <c r="U781" s="17">
        <v>0.18850947552390501</v>
      </c>
      <c r="V781" s="17">
        <v>0.142275409546927</v>
      </c>
      <c r="W781" s="17">
        <v>0.20153251468038699</v>
      </c>
      <c r="X781" s="17">
        <v>0.171769334410414</v>
      </c>
      <c r="Y781" s="17">
        <v>0.14280220430211299</v>
      </c>
      <c r="Z781" s="17"/>
      <c r="AA781" s="17">
        <v>0.16381550324996</v>
      </c>
      <c r="AB781" s="17">
        <v>0.194050265266933</v>
      </c>
      <c r="AC781" s="17">
        <v>0.16059343547273</v>
      </c>
      <c r="AD781" s="17">
        <v>0.15869860310519299</v>
      </c>
      <c r="AE781" s="17">
        <v>0.243186928343049</v>
      </c>
      <c r="AF781" s="17"/>
      <c r="AG781" s="17">
        <v>0.15549793204158899</v>
      </c>
      <c r="AH781" s="17">
        <v>0.17018035518136401</v>
      </c>
      <c r="AI781" s="17">
        <v>0.195203876116673</v>
      </c>
      <c r="AJ781" s="17">
        <v>0.18402173400208599</v>
      </c>
      <c r="AK781" s="17">
        <v>0.24427356458892399</v>
      </c>
    </row>
    <row r="782" spans="2:37" x14ac:dyDescent="0.2">
      <c r="B782" t="s">
        <v>322</v>
      </c>
      <c r="C782" s="17">
        <v>0.16120783998525801</v>
      </c>
      <c r="D782" s="17">
        <v>0.172305165092422</v>
      </c>
      <c r="E782" s="17">
        <v>0.15037418669731201</v>
      </c>
      <c r="F782" s="17"/>
      <c r="G782" s="17">
        <v>8.9280557420627696E-2</v>
      </c>
      <c r="H782" s="17">
        <v>0.126587176223732</v>
      </c>
      <c r="I782" s="17">
        <v>0.145622581253606</v>
      </c>
      <c r="J782" s="17">
        <v>0.17424621535667101</v>
      </c>
      <c r="K782" s="17">
        <v>0.180448651186838</v>
      </c>
      <c r="L782" s="17">
        <v>0.225967378085214</v>
      </c>
      <c r="M782" s="17"/>
      <c r="N782" s="17">
        <v>0.139163686185757</v>
      </c>
      <c r="O782" s="17">
        <v>0.142425129495835</v>
      </c>
      <c r="P782" s="17">
        <v>0.17948901238144199</v>
      </c>
      <c r="Q782" s="17">
        <v>0.194481853465516</v>
      </c>
      <c r="R782" s="17">
        <v>0.171856626788186</v>
      </c>
      <c r="S782" s="17">
        <v>0.11533203025105999</v>
      </c>
      <c r="T782" s="17">
        <v>0.14904545106886199</v>
      </c>
      <c r="U782" s="17">
        <v>0.142556675554568</v>
      </c>
      <c r="V782" s="17">
        <v>0.22280538447738901</v>
      </c>
      <c r="W782" s="17">
        <v>0.15737857324374699</v>
      </c>
      <c r="X782" s="17">
        <v>0.133722976856609</v>
      </c>
      <c r="Y782" s="17">
        <v>0.19809392192404701</v>
      </c>
      <c r="Z782" s="17"/>
      <c r="AA782" s="17">
        <v>0.14977822638216301</v>
      </c>
      <c r="AB782" s="17">
        <v>0.13380176023182599</v>
      </c>
      <c r="AC782" s="17">
        <v>0.16853921463236499</v>
      </c>
      <c r="AD782" s="17">
        <v>0.17774060304565201</v>
      </c>
      <c r="AE782" s="17">
        <v>0.11064584979294501</v>
      </c>
      <c r="AF782" s="17"/>
      <c r="AG782" s="17">
        <v>0.14049314750834499</v>
      </c>
      <c r="AH782" s="17">
        <v>0.17153680345241701</v>
      </c>
      <c r="AI782" s="17">
        <v>0.13390343704465199</v>
      </c>
      <c r="AJ782" s="17">
        <v>0.16948396117291101</v>
      </c>
      <c r="AK782" s="17">
        <v>9.3480549046444594E-2</v>
      </c>
    </row>
    <row r="783" spans="2:37" x14ac:dyDescent="0.2">
      <c r="B783" t="s">
        <v>323</v>
      </c>
      <c r="C783" s="17">
        <v>0.15354524578553699</v>
      </c>
      <c r="D783" s="17">
        <v>0.16206476285499299</v>
      </c>
      <c r="E783" s="17">
        <v>0.14522815196158201</v>
      </c>
      <c r="F783" s="17"/>
      <c r="G783" s="17">
        <v>0.143498936316067</v>
      </c>
      <c r="H783" s="17">
        <v>0.14440305719440399</v>
      </c>
      <c r="I783" s="17">
        <v>0.14104532412825599</v>
      </c>
      <c r="J783" s="17">
        <v>0.14817063634220801</v>
      </c>
      <c r="K783" s="17">
        <v>0.17224315461379</v>
      </c>
      <c r="L783" s="17">
        <v>0.1695499364378</v>
      </c>
      <c r="M783" s="17"/>
      <c r="N783" s="17">
        <v>0.13880436299801799</v>
      </c>
      <c r="O783" s="17">
        <v>0.17061231036399799</v>
      </c>
      <c r="P783" s="17">
        <v>0.1745924417559</v>
      </c>
      <c r="Q783" s="17">
        <v>0.12974996410295001</v>
      </c>
      <c r="R783" s="17">
        <v>0.15167112472014599</v>
      </c>
      <c r="S783" s="17">
        <v>0.157220048513459</v>
      </c>
      <c r="T783" s="17">
        <v>0.16611625590604701</v>
      </c>
      <c r="U783" s="17">
        <v>0.15771687436859899</v>
      </c>
      <c r="V783" s="17">
        <v>0.119065712215606</v>
      </c>
      <c r="W783" s="17">
        <v>0.14490543104946699</v>
      </c>
      <c r="X783" s="17">
        <v>0.229547188279911</v>
      </c>
      <c r="Y783" s="17">
        <v>0.14431556950312399</v>
      </c>
      <c r="Z783" s="17"/>
      <c r="AA783" s="17">
        <v>0.16916869062369599</v>
      </c>
      <c r="AB783" s="17">
        <v>0.150995105982237</v>
      </c>
      <c r="AC783" s="17">
        <v>0.14891476932544501</v>
      </c>
      <c r="AD783" s="17">
        <v>0.17223314762817299</v>
      </c>
      <c r="AE783" s="17">
        <v>0.171225786989853</v>
      </c>
      <c r="AF783" s="17"/>
      <c r="AG783" s="17">
        <v>0.18070854281913001</v>
      </c>
      <c r="AH783" s="17">
        <v>0.13994946804293301</v>
      </c>
      <c r="AI783" s="17">
        <v>0.18897987317475701</v>
      </c>
      <c r="AJ783" s="17">
        <v>0.14766087226705599</v>
      </c>
      <c r="AK783" s="17">
        <v>0.19249392657079001</v>
      </c>
    </row>
    <row r="784" spans="2:37" x14ac:dyDescent="0.2">
      <c r="B784" t="s">
        <v>153</v>
      </c>
      <c r="C784" s="17">
        <v>3.0242148916655401E-2</v>
      </c>
      <c r="D784" s="17">
        <v>3.2073081678687401E-2</v>
      </c>
      <c r="E784" s="17">
        <v>2.84547190138775E-2</v>
      </c>
      <c r="F784" s="17"/>
      <c r="G784" s="17">
        <v>3.3165888012733201E-2</v>
      </c>
      <c r="H784" s="17">
        <v>2.6719388663213599E-2</v>
      </c>
      <c r="I784" s="17">
        <v>4.9011713956555999E-2</v>
      </c>
      <c r="J784" s="17">
        <v>4.5985053619329898E-2</v>
      </c>
      <c r="K784" s="17">
        <v>2.5933322942526E-2</v>
      </c>
      <c r="L784" s="17">
        <v>6.0819745939513104E-3</v>
      </c>
      <c r="M784" s="17"/>
      <c r="N784" s="17">
        <v>2.6688624535369802E-2</v>
      </c>
      <c r="O784" s="17">
        <v>3.4953620940520597E-2</v>
      </c>
      <c r="P784" s="17">
        <v>1.06967479123453E-2</v>
      </c>
      <c r="Q784" s="17">
        <v>3.7324098330793899E-2</v>
      </c>
      <c r="R784" s="17">
        <v>4.3511077792329898E-2</v>
      </c>
      <c r="S784" s="17">
        <v>4.7276750299613798E-2</v>
      </c>
      <c r="T784" s="17">
        <v>2.8936768786725499E-2</v>
      </c>
      <c r="U784" s="17">
        <v>4.6682738578370901E-2</v>
      </c>
      <c r="V784" s="17">
        <v>5.5395262580716902E-3</v>
      </c>
      <c r="W784" s="17">
        <v>2.2975120017808801E-2</v>
      </c>
      <c r="X784" s="17">
        <v>4.2866078310197703E-2</v>
      </c>
      <c r="Y784" s="17">
        <v>4.8670334322190097E-2</v>
      </c>
      <c r="Z784" s="17"/>
      <c r="AA784" s="17">
        <v>2.6839904911576701E-2</v>
      </c>
      <c r="AB784" s="17">
        <v>1.5250628452992099E-2</v>
      </c>
      <c r="AC784" s="17">
        <v>2.3539644631894702E-2</v>
      </c>
      <c r="AD784" s="17">
        <v>1.10270614281413E-2</v>
      </c>
      <c r="AE784" s="17">
        <v>2.56876509818958E-2</v>
      </c>
      <c r="AF784" s="17"/>
      <c r="AG784" s="17">
        <v>2.4626019467046002E-2</v>
      </c>
      <c r="AH784" s="17">
        <v>1.6781659952504999E-2</v>
      </c>
      <c r="AI784" s="17">
        <v>1.49255721842137E-2</v>
      </c>
      <c r="AJ784" s="17">
        <v>1.3964075477383601E-2</v>
      </c>
      <c r="AK784" s="17">
        <v>2.55054002416444E-2</v>
      </c>
    </row>
    <row r="785" spans="2:37" x14ac:dyDescent="0.2">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c r="AK785" s="17"/>
    </row>
    <row r="786" spans="2:37" x14ac:dyDescent="0.2">
      <c r="B786" s="6" t="s">
        <v>334</v>
      </c>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c r="AD786" s="17"/>
      <c r="AE786" s="17"/>
      <c r="AF786" s="17"/>
      <c r="AG786" s="17"/>
      <c r="AH786" s="17"/>
      <c r="AI786" s="17"/>
      <c r="AJ786" s="17"/>
      <c r="AK786" s="17"/>
    </row>
    <row r="787" spans="2:37" x14ac:dyDescent="0.2">
      <c r="B787" s="21" t="s">
        <v>60</v>
      </c>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c r="AD787" s="17"/>
      <c r="AE787" s="17"/>
      <c r="AF787" s="17"/>
      <c r="AG787" s="17"/>
      <c r="AH787" s="17"/>
      <c r="AI787" s="17"/>
      <c r="AJ787" s="17"/>
      <c r="AK787" s="17"/>
    </row>
    <row r="788" spans="2:37" x14ac:dyDescent="0.2">
      <c r="B788" t="s">
        <v>329</v>
      </c>
      <c r="C788" s="17">
        <v>0.108794736186376</v>
      </c>
      <c r="D788" s="17">
        <v>0.10764457814224</v>
      </c>
      <c r="E788" s="17">
        <v>0.10991756654019499</v>
      </c>
      <c r="F788" s="17"/>
      <c r="G788" s="17">
        <v>0.14354671100143199</v>
      </c>
      <c r="H788" s="17">
        <v>7.2815806190784801E-2</v>
      </c>
      <c r="I788" s="17">
        <v>8.0363927644845706E-2</v>
      </c>
      <c r="J788" s="17">
        <v>0.13824808370489999</v>
      </c>
      <c r="K788" s="17">
        <v>0.108599311549644</v>
      </c>
      <c r="L788" s="17">
        <v>0.114300689792109</v>
      </c>
      <c r="M788" s="17"/>
      <c r="N788" s="17">
        <v>7.8076523081621205E-2</v>
      </c>
      <c r="O788" s="17">
        <v>0.10841932049043</v>
      </c>
      <c r="P788" s="17">
        <v>7.1813736102308304E-2</v>
      </c>
      <c r="Q788" s="17">
        <v>0.10071084749844</v>
      </c>
      <c r="R788" s="17">
        <v>0.159054013768022</v>
      </c>
      <c r="S788" s="17">
        <v>0.124165825550744</v>
      </c>
      <c r="T788" s="17">
        <v>0.127097552651907</v>
      </c>
      <c r="U788" s="17">
        <v>0.118356235216402</v>
      </c>
      <c r="V788" s="17">
        <v>0.10115138045543901</v>
      </c>
      <c r="W788" s="17">
        <v>9.0971235503972001E-2</v>
      </c>
      <c r="X788" s="17">
        <v>0.160284126746742</v>
      </c>
      <c r="Y788" s="17">
        <v>0.14838564547017699</v>
      </c>
      <c r="Z788" s="17"/>
      <c r="AA788" s="17">
        <v>0.113670546532066</v>
      </c>
      <c r="AB788" s="17">
        <v>0.100806309542117</v>
      </c>
      <c r="AC788" s="17">
        <v>6.7179649214292203E-2</v>
      </c>
      <c r="AD788" s="17">
        <v>0.113025827423166</v>
      </c>
      <c r="AE788" s="17">
        <v>0.16096034447403601</v>
      </c>
      <c r="AF788" s="17"/>
      <c r="AG788" s="17">
        <v>8.75194781620416E-2</v>
      </c>
      <c r="AH788" s="17">
        <v>0.10595121283140101</v>
      </c>
      <c r="AI788" s="17">
        <v>7.3171767054337505E-2</v>
      </c>
      <c r="AJ788" s="17">
        <v>0.12278925959003199</v>
      </c>
      <c r="AK788" s="17">
        <v>0.148254524160431</v>
      </c>
    </row>
    <row r="789" spans="2:37" x14ac:dyDescent="0.2">
      <c r="B789" t="s">
        <v>330</v>
      </c>
      <c r="C789" s="17">
        <v>0.30827478216475501</v>
      </c>
      <c r="D789" s="17">
        <v>0.27578994356345699</v>
      </c>
      <c r="E789" s="17">
        <v>0.33998778283138997</v>
      </c>
      <c r="F789" s="17"/>
      <c r="G789" s="17">
        <v>0.25162287287684698</v>
      </c>
      <c r="H789" s="17">
        <v>0.31330938731226499</v>
      </c>
      <c r="I789" s="17">
        <v>0.26642544950819302</v>
      </c>
      <c r="J789" s="17">
        <v>0.28945287850781998</v>
      </c>
      <c r="K789" s="17">
        <v>0.33072769042008399</v>
      </c>
      <c r="L789" s="17">
        <v>0.37575837083686098</v>
      </c>
      <c r="M789" s="17"/>
      <c r="N789" s="17">
        <v>0.30235915813332598</v>
      </c>
      <c r="O789" s="17">
        <v>0.32860297541093098</v>
      </c>
      <c r="P789" s="17">
        <v>0.33930769952158002</v>
      </c>
      <c r="Q789" s="17">
        <v>0.35409520107487402</v>
      </c>
      <c r="R789" s="17">
        <v>0.26304311874199099</v>
      </c>
      <c r="S789" s="17">
        <v>0.253264698288787</v>
      </c>
      <c r="T789" s="17">
        <v>0.29352964187845398</v>
      </c>
      <c r="U789" s="17">
        <v>0.259308050068142</v>
      </c>
      <c r="V789" s="17">
        <v>0.29416931115699702</v>
      </c>
      <c r="W789" s="17">
        <v>0.37197894466693798</v>
      </c>
      <c r="X789" s="17">
        <v>0.29312512056421602</v>
      </c>
      <c r="Y789" s="17">
        <v>0.287566197325265</v>
      </c>
      <c r="Z789" s="17"/>
      <c r="AA789" s="17">
        <v>0.27556228992070197</v>
      </c>
      <c r="AB789" s="17">
        <v>0.27323656306766603</v>
      </c>
      <c r="AC789" s="17">
        <v>0.31657167083756799</v>
      </c>
      <c r="AD789" s="17">
        <v>0.339207390904462</v>
      </c>
      <c r="AE789" s="17">
        <v>0.351183602403429</v>
      </c>
      <c r="AF789" s="17"/>
      <c r="AG789" s="17">
        <v>0.31340841211885001</v>
      </c>
      <c r="AH789" s="17">
        <v>0.29883925020513302</v>
      </c>
      <c r="AI789" s="17">
        <v>0.33693455343557199</v>
      </c>
      <c r="AJ789" s="17">
        <v>0.29341600172993298</v>
      </c>
      <c r="AK789" s="17">
        <v>0.39172404605154199</v>
      </c>
    </row>
    <row r="790" spans="2:37" x14ac:dyDescent="0.2">
      <c r="B790" t="s">
        <v>278</v>
      </c>
      <c r="C790" s="17">
        <v>0.43920065801469199</v>
      </c>
      <c r="D790" s="17">
        <v>0.469826133313342</v>
      </c>
      <c r="E790" s="17">
        <v>0.40930284228341202</v>
      </c>
      <c r="F790" s="17"/>
      <c r="G790" s="17">
        <v>0.36009986362831697</v>
      </c>
      <c r="H790" s="17">
        <v>0.39861785660365801</v>
      </c>
      <c r="I790" s="17">
        <v>0.43981973135765501</v>
      </c>
      <c r="J790" s="17">
        <v>0.48206300886714598</v>
      </c>
      <c r="K790" s="17">
        <v>0.49750874721563398</v>
      </c>
      <c r="L790" s="17">
        <v>0.45005425125457099</v>
      </c>
      <c r="M790" s="17"/>
      <c r="N790" s="17">
        <v>0.395272066686426</v>
      </c>
      <c r="O790" s="17">
        <v>0.47106930349772103</v>
      </c>
      <c r="P790" s="17">
        <v>0.44132775400003699</v>
      </c>
      <c r="Q790" s="17">
        <v>0.43267160303215102</v>
      </c>
      <c r="R790" s="17">
        <v>0.40831661560300597</v>
      </c>
      <c r="S790" s="17">
        <v>0.47044757854007602</v>
      </c>
      <c r="T790" s="17">
        <v>0.44855639522101498</v>
      </c>
      <c r="U790" s="17">
        <v>0.423256793210598</v>
      </c>
      <c r="V790" s="17">
        <v>0.50028530104172497</v>
      </c>
      <c r="W790" s="17">
        <v>0.405401497147795</v>
      </c>
      <c r="X790" s="17">
        <v>0.420713890649969</v>
      </c>
      <c r="Y790" s="17">
        <v>0.40259261309274302</v>
      </c>
      <c r="Z790" s="17"/>
      <c r="AA790" s="17">
        <v>0.46292683088217601</v>
      </c>
      <c r="AB790" s="17">
        <v>0.42352059109775098</v>
      </c>
      <c r="AC790" s="17">
        <v>0.51142598470441603</v>
      </c>
      <c r="AD790" s="17">
        <v>0.44447838764741698</v>
      </c>
      <c r="AE790" s="17">
        <v>0.34492002547441197</v>
      </c>
      <c r="AF790" s="17"/>
      <c r="AG790" s="17">
        <v>0.46561058482599399</v>
      </c>
      <c r="AH790" s="17">
        <v>0.43971118210571197</v>
      </c>
      <c r="AI790" s="17">
        <v>0.50047035701971399</v>
      </c>
      <c r="AJ790" s="17">
        <v>0.452007740759933</v>
      </c>
      <c r="AK790" s="17">
        <v>0.34480383878920401</v>
      </c>
    </row>
    <row r="791" spans="2:37" x14ac:dyDescent="0.2">
      <c r="B791" t="s">
        <v>331</v>
      </c>
      <c r="C791" s="17">
        <v>6.5235323485727595E-2</v>
      </c>
      <c r="D791" s="17">
        <v>7.7168764456811895E-2</v>
      </c>
      <c r="E791" s="17">
        <v>5.3585420399673803E-2</v>
      </c>
      <c r="F791" s="17"/>
      <c r="G791" s="17">
        <v>0.13166980349708199</v>
      </c>
      <c r="H791" s="17">
        <v>0.118151590098399</v>
      </c>
      <c r="I791" s="17">
        <v>9.5809310069113002E-2</v>
      </c>
      <c r="J791" s="17">
        <v>2.7448823248930099E-2</v>
      </c>
      <c r="K791" s="17">
        <v>2.29716031507835E-2</v>
      </c>
      <c r="L791" s="17">
        <v>1.26077026111293E-2</v>
      </c>
      <c r="M791" s="17"/>
      <c r="N791" s="17">
        <v>9.77154938686393E-2</v>
      </c>
      <c r="O791" s="17">
        <v>4.4464762563542197E-2</v>
      </c>
      <c r="P791" s="17">
        <v>6.0984638919731098E-2</v>
      </c>
      <c r="Q791" s="17">
        <v>3.73257516238584E-2</v>
      </c>
      <c r="R791" s="17">
        <v>9.4393452589393897E-2</v>
      </c>
      <c r="S791" s="17">
        <v>7.7515020550882704E-2</v>
      </c>
      <c r="T791" s="17">
        <v>5.6099221335701999E-2</v>
      </c>
      <c r="U791" s="17">
        <v>9.9640224173710198E-2</v>
      </c>
      <c r="V791" s="17">
        <v>5.4168746783989002E-2</v>
      </c>
      <c r="W791" s="17">
        <v>5.0454846795426098E-2</v>
      </c>
      <c r="X791" s="17">
        <v>6.34684564015741E-2</v>
      </c>
      <c r="Y791" s="17">
        <v>6.0433172762506197E-2</v>
      </c>
      <c r="Z791" s="17"/>
      <c r="AA791" s="17">
        <v>8.0971231179750205E-2</v>
      </c>
      <c r="AB791" s="17">
        <v>0.115052249942887</v>
      </c>
      <c r="AC791" s="17">
        <v>5.3195330319364402E-2</v>
      </c>
      <c r="AD791" s="17">
        <v>5.1349151415757799E-2</v>
      </c>
      <c r="AE791" s="17">
        <v>6.1581600001792601E-2</v>
      </c>
      <c r="AF791" s="17"/>
      <c r="AG791" s="17">
        <v>6.7444592764732303E-2</v>
      </c>
      <c r="AH791" s="17">
        <v>8.2937308938606194E-2</v>
      </c>
      <c r="AI791" s="17">
        <v>3.6625074779448798E-2</v>
      </c>
      <c r="AJ791" s="17">
        <v>7.8457901167807001E-2</v>
      </c>
      <c r="AK791" s="17">
        <v>3.47534064373035E-2</v>
      </c>
    </row>
    <row r="792" spans="2:37" x14ac:dyDescent="0.2">
      <c r="B792" t="s">
        <v>332</v>
      </c>
      <c r="C792" s="17">
        <v>3.10105424579716E-2</v>
      </c>
      <c r="D792" s="17">
        <v>3.9519630459273897E-2</v>
      </c>
      <c r="E792" s="17">
        <v>2.27036299080982E-2</v>
      </c>
      <c r="F792" s="17"/>
      <c r="G792" s="17">
        <v>5.0577362254131501E-2</v>
      </c>
      <c r="H792" s="17">
        <v>7.2453717103608206E-2</v>
      </c>
      <c r="I792" s="17">
        <v>5.7164356346628399E-2</v>
      </c>
      <c r="J792" s="17">
        <v>1.1357685845856599E-2</v>
      </c>
      <c r="K792" s="17">
        <v>0</v>
      </c>
      <c r="L792" s="17">
        <v>0</v>
      </c>
      <c r="M792" s="17"/>
      <c r="N792" s="17">
        <v>7.2977426212320395E-2</v>
      </c>
      <c r="O792" s="17">
        <v>6.0673228476651802E-3</v>
      </c>
      <c r="P792" s="17">
        <v>2.9103192439406799E-2</v>
      </c>
      <c r="Q792" s="17">
        <v>1.1042621114651799E-2</v>
      </c>
      <c r="R792" s="17">
        <v>2.2574164288091201E-2</v>
      </c>
      <c r="S792" s="17">
        <v>2.6862627884837498E-2</v>
      </c>
      <c r="T792" s="17">
        <v>4.6676142185658898E-3</v>
      </c>
      <c r="U792" s="17">
        <v>4.1478445644411402E-2</v>
      </c>
      <c r="V792" s="17">
        <v>3.6457609972886697E-2</v>
      </c>
      <c r="W792" s="17">
        <v>5.2083528829371499E-2</v>
      </c>
      <c r="X792" s="17">
        <v>1.55621147908966E-2</v>
      </c>
      <c r="Y792" s="17">
        <v>3.8459785911431801E-2</v>
      </c>
      <c r="Z792" s="17"/>
      <c r="AA792" s="17">
        <v>4.1010094468463397E-2</v>
      </c>
      <c r="AB792" s="17">
        <v>6.49739304021687E-2</v>
      </c>
      <c r="AC792" s="17">
        <v>6.1785944915165002E-3</v>
      </c>
      <c r="AD792" s="17">
        <v>1.93815256578883E-2</v>
      </c>
      <c r="AE792" s="17">
        <v>2.56519793353472E-2</v>
      </c>
      <c r="AF792" s="17"/>
      <c r="AG792" s="17">
        <v>3.4738967532749E-2</v>
      </c>
      <c r="AH792" s="17">
        <v>4.3042341726891899E-2</v>
      </c>
      <c r="AI792" s="17">
        <v>1.37699597311333E-2</v>
      </c>
      <c r="AJ792" s="17">
        <v>2.34771491974771E-2</v>
      </c>
      <c r="AK792" s="17">
        <v>4.0318710117544503E-2</v>
      </c>
    </row>
    <row r="793" spans="2:37" x14ac:dyDescent="0.2">
      <c r="B793" t="s">
        <v>153</v>
      </c>
      <c r="C793" s="17">
        <v>4.7483957690475698E-2</v>
      </c>
      <c r="D793" s="17">
        <v>3.0050950064876101E-2</v>
      </c>
      <c r="E793" s="17">
        <v>6.4502758037231794E-2</v>
      </c>
      <c r="F793" s="17"/>
      <c r="G793" s="17">
        <v>6.24833867421902E-2</v>
      </c>
      <c r="H793" s="17">
        <v>2.46516426912839E-2</v>
      </c>
      <c r="I793" s="17">
        <v>6.0417225073564E-2</v>
      </c>
      <c r="J793" s="17">
        <v>5.14295198253489E-2</v>
      </c>
      <c r="K793" s="17">
        <v>4.0192647663853401E-2</v>
      </c>
      <c r="L793" s="17">
        <v>4.7278985505331599E-2</v>
      </c>
      <c r="M793" s="17"/>
      <c r="N793" s="17">
        <v>5.3599332017666902E-2</v>
      </c>
      <c r="O793" s="17">
        <v>4.1376315189712E-2</v>
      </c>
      <c r="P793" s="17">
        <v>5.74629790169374E-2</v>
      </c>
      <c r="Q793" s="17">
        <v>6.4153975656025194E-2</v>
      </c>
      <c r="R793" s="17">
        <v>5.2618635009496803E-2</v>
      </c>
      <c r="S793" s="17">
        <v>4.7744249184672898E-2</v>
      </c>
      <c r="T793" s="17">
        <v>7.0049574694356395E-2</v>
      </c>
      <c r="U793" s="17">
        <v>5.79602516867367E-2</v>
      </c>
      <c r="V793" s="17">
        <v>1.3767650588963299E-2</v>
      </c>
      <c r="W793" s="17">
        <v>2.9109947056497599E-2</v>
      </c>
      <c r="X793" s="17">
        <v>4.6846290846602703E-2</v>
      </c>
      <c r="Y793" s="17">
        <v>6.2562585437877197E-2</v>
      </c>
      <c r="Z793" s="17"/>
      <c r="AA793" s="17">
        <v>2.58590070168437E-2</v>
      </c>
      <c r="AB793" s="17">
        <v>2.2410355947408499E-2</v>
      </c>
      <c r="AC793" s="17">
        <v>4.5448770432843497E-2</v>
      </c>
      <c r="AD793" s="17">
        <v>3.2557716951308401E-2</v>
      </c>
      <c r="AE793" s="17">
        <v>5.5702448310984497E-2</v>
      </c>
      <c r="AF793" s="17"/>
      <c r="AG793" s="17">
        <v>3.1277964595632597E-2</v>
      </c>
      <c r="AH793" s="17">
        <v>2.9518704192255801E-2</v>
      </c>
      <c r="AI793" s="17">
        <v>3.90282879797949E-2</v>
      </c>
      <c r="AJ793" s="17">
        <v>2.9851947554816599E-2</v>
      </c>
      <c r="AK793" s="17">
        <v>4.0145474443976203E-2</v>
      </c>
    </row>
    <row r="794" spans="2:37" x14ac:dyDescent="0.2">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c r="AD794" s="17"/>
      <c r="AE794" s="17"/>
      <c r="AF794" s="17"/>
      <c r="AG794" s="17"/>
      <c r="AH794" s="17"/>
      <c r="AI794" s="17"/>
      <c r="AJ794" s="17"/>
      <c r="AK794" s="17"/>
    </row>
    <row r="795" spans="2:37" x14ac:dyDescent="0.2">
      <c r="B795" s="6" t="s">
        <v>335</v>
      </c>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c r="AD795" s="17"/>
      <c r="AE795" s="17"/>
      <c r="AF795" s="17"/>
      <c r="AG795" s="17"/>
      <c r="AH795" s="17"/>
      <c r="AI795" s="17"/>
      <c r="AJ795" s="17"/>
      <c r="AK795" s="17"/>
    </row>
    <row r="796" spans="2:37" x14ac:dyDescent="0.2">
      <c r="B796" s="21" t="s">
        <v>60</v>
      </c>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c r="AD796" s="17"/>
      <c r="AE796" s="17"/>
      <c r="AF796" s="17"/>
      <c r="AG796" s="17"/>
      <c r="AH796" s="17"/>
      <c r="AI796" s="17"/>
      <c r="AJ796" s="17"/>
      <c r="AK796" s="17"/>
    </row>
    <row r="797" spans="2:37" x14ac:dyDescent="0.2">
      <c r="B797" t="s">
        <v>329</v>
      </c>
      <c r="C797" s="17">
        <v>0.22688416237592701</v>
      </c>
      <c r="D797" s="17">
        <v>0.21517821324474601</v>
      </c>
      <c r="E797" s="17">
        <v>0.238311978815376</v>
      </c>
      <c r="F797" s="17"/>
      <c r="G797" s="17">
        <v>0.142953980000774</v>
      </c>
      <c r="H797" s="17">
        <v>0.186707780634706</v>
      </c>
      <c r="I797" s="17">
        <v>0.15575933213040299</v>
      </c>
      <c r="J797" s="17">
        <v>0.25561588972128202</v>
      </c>
      <c r="K797" s="17">
        <v>0.24176491922325399</v>
      </c>
      <c r="L797" s="17">
        <v>0.33930623922281999</v>
      </c>
      <c r="M797" s="17"/>
      <c r="N797" s="17">
        <v>0.16077974747993801</v>
      </c>
      <c r="O797" s="17">
        <v>0.24020477281246899</v>
      </c>
      <c r="P797" s="17">
        <v>0.239858145147886</v>
      </c>
      <c r="Q797" s="17">
        <v>0.23908994791275501</v>
      </c>
      <c r="R797" s="17">
        <v>0.240754310752336</v>
      </c>
      <c r="S797" s="17">
        <v>0.21160080317170801</v>
      </c>
      <c r="T797" s="17">
        <v>0.207535498872369</v>
      </c>
      <c r="U797" s="17">
        <v>0.199412553167716</v>
      </c>
      <c r="V797" s="17">
        <v>0.22507584744165501</v>
      </c>
      <c r="W797" s="17">
        <v>0.31326781610426502</v>
      </c>
      <c r="X797" s="17">
        <v>0.238424562950867</v>
      </c>
      <c r="Y797" s="17">
        <v>0.23598127005434699</v>
      </c>
      <c r="Z797" s="17"/>
      <c r="AA797" s="17">
        <v>0.20971151890050399</v>
      </c>
      <c r="AB797" s="17">
        <v>0.201692387690631</v>
      </c>
      <c r="AC797" s="17">
        <v>0.230125599470173</v>
      </c>
      <c r="AD797" s="17">
        <v>0.244278089358965</v>
      </c>
      <c r="AE797" s="17">
        <v>0.251642331541511</v>
      </c>
      <c r="AF797" s="17"/>
      <c r="AG797" s="17">
        <v>0.248875158935142</v>
      </c>
      <c r="AH797" s="17">
        <v>0.21793405730267501</v>
      </c>
      <c r="AI797" s="17">
        <v>0.282025086171237</v>
      </c>
      <c r="AJ797" s="17">
        <v>0.202090167809864</v>
      </c>
      <c r="AK797" s="17">
        <v>0.20606984423411501</v>
      </c>
    </row>
    <row r="798" spans="2:37" x14ac:dyDescent="0.2">
      <c r="B798" t="s">
        <v>330</v>
      </c>
      <c r="C798" s="17">
        <v>0.34446569386942599</v>
      </c>
      <c r="D798" s="17">
        <v>0.33616157573296601</v>
      </c>
      <c r="E798" s="17">
        <v>0.35257250662689998</v>
      </c>
      <c r="F798" s="17"/>
      <c r="G798" s="17">
        <v>0.36636999896316202</v>
      </c>
      <c r="H798" s="17">
        <v>0.296305271904029</v>
      </c>
      <c r="I798" s="17">
        <v>0.37455282545986102</v>
      </c>
      <c r="J798" s="17">
        <v>0.342886372233834</v>
      </c>
      <c r="K798" s="17">
        <v>0.38359243947392502</v>
      </c>
      <c r="L798" s="17">
        <v>0.31968860244299901</v>
      </c>
      <c r="M798" s="17"/>
      <c r="N798" s="17">
        <v>0.323051247804375</v>
      </c>
      <c r="O798" s="17">
        <v>0.35762602211495798</v>
      </c>
      <c r="P798" s="17">
        <v>0.44051564016049199</v>
      </c>
      <c r="Q798" s="17">
        <v>0.42576820554028</v>
      </c>
      <c r="R798" s="17">
        <v>0.32650031306772498</v>
      </c>
      <c r="S798" s="17">
        <v>0.29441145847031802</v>
      </c>
      <c r="T798" s="17">
        <v>0.34010870764141199</v>
      </c>
      <c r="U798" s="17">
        <v>0.285777485541788</v>
      </c>
      <c r="V798" s="17">
        <v>0.33083807849082397</v>
      </c>
      <c r="W798" s="17">
        <v>0.25115823559598299</v>
      </c>
      <c r="X798" s="17">
        <v>0.40777811459796098</v>
      </c>
      <c r="Y798" s="17">
        <v>0.39552308956725202</v>
      </c>
      <c r="Z798" s="17"/>
      <c r="AA798" s="17">
        <v>0.35123967637540898</v>
      </c>
      <c r="AB798" s="17">
        <v>0.31259921002227198</v>
      </c>
      <c r="AC798" s="17">
        <v>0.39971275844095899</v>
      </c>
      <c r="AD798" s="17">
        <v>0.340749916524063</v>
      </c>
      <c r="AE798" s="17">
        <v>0.36044022032586698</v>
      </c>
      <c r="AF798" s="17"/>
      <c r="AG798" s="17">
        <v>0.34828941935150298</v>
      </c>
      <c r="AH798" s="17">
        <v>0.328663272757522</v>
      </c>
      <c r="AI798" s="17">
        <v>0.34413963095768801</v>
      </c>
      <c r="AJ798" s="17">
        <v>0.35819779783663103</v>
      </c>
      <c r="AK798" s="17">
        <v>0.34673072286012802</v>
      </c>
    </row>
    <row r="799" spans="2:37" x14ac:dyDescent="0.2">
      <c r="B799" t="s">
        <v>278</v>
      </c>
      <c r="C799" s="17">
        <v>0.27208356552829599</v>
      </c>
      <c r="D799" s="17">
        <v>0.27939898889138798</v>
      </c>
      <c r="E799" s="17">
        <v>0.26494195621209299</v>
      </c>
      <c r="F799" s="17"/>
      <c r="G799" s="17">
        <v>0.25162143467786502</v>
      </c>
      <c r="H799" s="17">
        <v>0.28379961778823498</v>
      </c>
      <c r="I799" s="17">
        <v>0.29130487075867501</v>
      </c>
      <c r="J799" s="17">
        <v>0.30939838618156601</v>
      </c>
      <c r="K799" s="17">
        <v>0.30646401870392598</v>
      </c>
      <c r="L799" s="17">
        <v>0.207259442732905</v>
      </c>
      <c r="M799" s="17"/>
      <c r="N799" s="17">
        <v>0.28620737181744499</v>
      </c>
      <c r="O799" s="17">
        <v>0.270841862099167</v>
      </c>
      <c r="P799" s="17">
        <v>0.19853352460257601</v>
      </c>
      <c r="Q799" s="17">
        <v>0.23255698411106801</v>
      </c>
      <c r="R799" s="17">
        <v>0.29663609195171597</v>
      </c>
      <c r="S799" s="17">
        <v>0.27306445002930302</v>
      </c>
      <c r="T799" s="17">
        <v>0.31934652031280297</v>
      </c>
      <c r="U799" s="17">
        <v>0.34602390156514801</v>
      </c>
      <c r="V799" s="17">
        <v>0.28749656790775602</v>
      </c>
      <c r="W799" s="17">
        <v>0.27925624708614899</v>
      </c>
      <c r="X799" s="17">
        <v>0.23310614132025401</v>
      </c>
      <c r="Y799" s="17">
        <v>0.22775891136661999</v>
      </c>
      <c r="Z799" s="17"/>
      <c r="AA799" s="17">
        <v>0.31356030810758201</v>
      </c>
      <c r="AB799" s="17">
        <v>0.26004946170715298</v>
      </c>
      <c r="AC799" s="17">
        <v>0.23169577859311899</v>
      </c>
      <c r="AD799" s="17">
        <v>0.27973103547945799</v>
      </c>
      <c r="AE799" s="17">
        <v>0.265341374706827</v>
      </c>
      <c r="AF799" s="17"/>
      <c r="AG799" s="17">
        <v>0.30070888784676197</v>
      </c>
      <c r="AH799" s="17">
        <v>0.27925607459493501</v>
      </c>
      <c r="AI799" s="17">
        <v>0.22756614628871</v>
      </c>
      <c r="AJ799" s="17">
        <v>0.29540642129009598</v>
      </c>
      <c r="AK799" s="17">
        <v>0.25892082188336601</v>
      </c>
    </row>
    <row r="800" spans="2:37" x14ac:dyDescent="0.2">
      <c r="B800" t="s">
        <v>331</v>
      </c>
      <c r="C800" s="17">
        <v>6.3704303373063903E-2</v>
      </c>
      <c r="D800" s="17">
        <v>7.7178717967348695E-2</v>
      </c>
      <c r="E800" s="17">
        <v>5.05500401102639E-2</v>
      </c>
      <c r="F800" s="17"/>
      <c r="G800" s="17">
        <v>0.106110147592114</v>
      </c>
      <c r="H800" s="17">
        <v>0.147878914311044</v>
      </c>
      <c r="I800" s="17">
        <v>8.7160109299695004E-2</v>
      </c>
      <c r="J800" s="17">
        <v>3.1987362120585297E-2</v>
      </c>
      <c r="K800" s="17">
        <v>1.3551276387545099E-2</v>
      </c>
      <c r="L800" s="17">
        <v>7.7644467035973301E-3</v>
      </c>
      <c r="M800" s="17"/>
      <c r="N800" s="17">
        <v>0.129679571067288</v>
      </c>
      <c r="O800" s="17">
        <v>5.1161925974537899E-2</v>
      </c>
      <c r="P800" s="17">
        <v>3.9904191034052003E-2</v>
      </c>
      <c r="Q800" s="17">
        <v>2.0949509011556799E-2</v>
      </c>
      <c r="R800" s="17">
        <v>7.2836598125767593E-2</v>
      </c>
      <c r="S800" s="17">
        <v>8.6044989090711899E-2</v>
      </c>
      <c r="T800" s="17">
        <v>1.60319673228888E-2</v>
      </c>
      <c r="U800" s="17">
        <v>6.1347768420509603E-2</v>
      </c>
      <c r="V800" s="17">
        <v>9.0710368496609503E-2</v>
      </c>
      <c r="W800" s="17">
        <v>2.7085139487137401E-2</v>
      </c>
      <c r="X800" s="17">
        <v>5.1041622320475002E-2</v>
      </c>
      <c r="Y800" s="17">
        <v>7.4969540195257298E-2</v>
      </c>
      <c r="Z800" s="17"/>
      <c r="AA800" s="17">
        <v>6.2949507509093103E-2</v>
      </c>
      <c r="AB800" s="17">
        <v>0.11724262210696799</v>
      </c>
      <c r="AC800" s="17">
        <v>5.4635286436988797E-2</v>
      </c>
      <c r="AD800" s="17">
        <v>4.7572659219946502E-2</v>
      </c>
      <c r="AE800" s="17">
        <v>6.72481901472258E-2</v>
      </c>
      <c r="AF800" s="17"/>
      <c r="AG800" s="17">
        <v>5.1999682538386799E-2</v>
      </c>
      <c r="AH800" s="17">
        <v>7.8738302093047399E-2</v>
      </c>
      <c r="AI800" s="17">
        <v>7.2765535966620706E-2</v>
      </c>
      <c r="AJ800" s="17">
        <v>6.1492555598113903E-2</v>
      </c>
      <c r="AK800" s="17">
        <v>9.6746374742516794E-2</v>
      </c>
    </row>
    <row r="801" spans="2:37" x14ac:dyDescent="0.2">
      <c r="B801" t="s">
        <v>332</v>
      </c>
      <c r="C801" s="17">
        <v>3.26237782088157E-2</v>
      </c>
      <c r="D801" s="17">
        <v>3.8670240017763702E-2</v>
      </c>
      <c r="E801" s="17">
        <v>2.6720979991733802E-2</v>
      </c>
      <c r="F801" s="17"/>
      <c r="G801" s="17">
        <v>9.0349158010238406E-2</v>
      </c>
      <c r="H801" s="17">
        <v>6.0521374341112301E-2</v>
      </c>
      <c r="I801" s="17">
        <v>4.52219514016452E-2</v>
      </c>
      <c r="J801" s="17">
        <v>9.0536760541990793E-3</v>
      </c>
      <c r="K801" s="17">
        <v>3.9074497204947796E-3</v>
      </c>
      <c r="L801" s="17">
        <v>0</v>
      </c>
      <c r="M801" s="17"/>
      <c r="N801" s="17">
        <v>5.25113165120119E-2</v>
      </c>
      <c r="O801" s="17">
        <v>2.4126344793590899E-2</v>
      </c>
      <c r="P801" s="17">
        <v>2.1153271351615498E-2</v>
      </c>
      <c r="Q801" s="17">
        <v>8.4433478224894901E-3</v>
      </c>
      <c r="R801" s="17">
        <v>3.1155753674133001E-2</v>
      </c>
      <c r="S801" s="17">
        <v>6.3598715479271303E-2</v>
      </c>
      <c r="T801" s="17">
        <v>4.1048546486605601E-2</v>
      </c>
      <c r="U801" s="17">
        <v>6.11586217921197E-2</v>
      </c>
      <c r="V801" s="17">
        <v>1.4483806920155599E-2</v>
      </c>
      <c r="W801" s="17">
        <v>3.9173704852882803E-2</v>
      </c>
      <c r="X801" s="17">
        <v>0</v>
      </c>
      <c r="Y801" s="17">
        <v>3.0989105610021599E-2</v>
      </c>
      <c r="Z801" s="17"/>
      <c r="AA801" s="17">
        <v>3.0070142593051099E-2</v>
      </c>
      <c r="AB801" s="17">
        <v>6.8143571196335198E-2</v>
      </c>
      <c r="AC801" s="17">
        <v>2.1126049508269799E-2</v>
      </c>
      <c r="AD801" s="17">
        <v>2.4582784832478801E-2</v>
      </c>
      <c r="AE801" s="17">
        <v>3.0055606706193502E-2</v>
      </c>
      <c r="AF801" s="17"/>
      <c r="AG801" s="17">
        <v>2.12748828539168E-2</v>
      </c>
      <c r="AH801" s="17">
        <v>4.8149687566753897E-2</v>
      </c>
      <c r="AI801" s="17">
        <v>1.3299598971301599E-2</v>
      </c>
      <c r="AJ801" s="17">
        <v>3.8351960419453601E-2</v>
      </c>
      <c r="AK801" s="17">
        <v>3.66194692092211E-2</v>
      </c>
    </row>
    <row r="802" spans="2:37" x14ac:dyDescent="0.2">
      <c r="B802" t="s">
        <v>153</v>
      </c>
      <c r="C802" s="17">
        <v>6.0238496644468897E-2</v>
      </c>
      <c r="D802" s="17">
        <v>5.3412264145790499E-2</v>
      </c>
      <c r="E802" s="17">
        <v>6.6902538243633305E-2</v>
      </c>
      <c r="F802" s="17"/>
      <c r="G802" s="17">
        <v>4.2595280755846801E-2</v>
      </c>
      <c r="H802" s="17">
        <v>2.4787041020871901E-2</v>
      </c>
      <c r="I802" s="17">
        <v>4.6000910949719802E-2</v>
      </c>
      <c r="J802" s="17">
        <v>5.1058313688535098E-2</v>
      </c>
      <c r="K802" s="17">
        <v>5.0719896490854399E-2</v>
      </c>
      <c r="L802" s="17">
        <v>0.12598126889768099</v>
      </c>
      <c r="M802" s="17"/>
      <c r="N802" s="17">
        <v>4.7770745318941599E-2</v>
      </c>
      <c r="O802" s="17">
        <v>5.6039072205278199E-2</v>
      </c>
      <c r="P802" s="17">
        <v>6.0035227703379102E-2</v>
      </c>
      <c r="Q802" s="17">
        <v>7.3192005601851101E-2</v>
      </c>
      <c r="R802" s="17">
        <v>3.2116932428322899E-2</v>
      </c>
      <c r="S802" s="17">
        <v>7.12795837586883E-2</v>
      </c>
      <c r="T802" s="17">
        <v>7.5928759363922294E-2</v>
      </c>
      <c r="U802" s="17">
        <v>4.6279669512718398E-2</v>
      </c>
      <c r="V802" s="17">
        <v>5.1395330742999699E-2</v>
      </c>
      <c r="W802" s="17">
        <v>9.0058856873582199E-2</v>
      </c>
      <c r="X802" s="17">
        <v>6.9649558810442894E-2</v>
      </c>
      <c r="Y802" s="17">
        <v>3.4778083206502997E-2</v>
      </c>
      <c r="Z802" s="17"/>
      <c r="AA802" s="17">
        <v>3.2468846514361598E-2</v>
      </c>
      <c r="AB802" s="17">
        <v>4.0272747276641097E-2</v>
      </c>
      <c r="AC802" s="17">
        <v>6.2704527550490705E-2</v>
      </c>
      <c r="AD802" s="17">
        <v>6.3085514585089195E-2</v>
      </c>
      <c r="AE802" s="17">
        <v>2.5272276572376799E-2</v>
      </c>
      <c r="AF802" s="17"/>
      <c r="AG802" s="17">
        <v>2.8851968474289801E-2</v>
      </c>
      <c r="AH802" s="17">
        <v>4.7258605685067602E-2</v>
      </c>
      <c r="AI802" s="17">
        <v>6.0204001644442701E-2</v>
      </c>
      <c r="AJ802" s="17">
        <v>4.4461097045840697E-2</v>
      </c>
      <c r="AK802" s="17">
        <v>5.4912767070653602E-2</v>
      </c>
    </row>
    <row r="803" spans="2:37" x14ac:dyDescent="0.2">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c r="AD803" s="17"/>
      <c r="AE803" s="17"/>
      <c r="AF803" s="17"/>
      <c r="AG803" s="17"/>
      <c r="AH803" s="17"/>
      <c r="AI803" s="17"/>
      <c r="AJ803" s="17"/>
      <c r="AK803" s="17"/>
    </row>
    <row r="804" spans="2:37" x14ac:dyDescent="0.2">
      <c r="B804" s="6" t="s">
        <v>336</v>
      </c>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c r="AD804" s="17"/>
      <c r="AE804" s="17"/>
      <c r="AF804" s="17"/>
      <c r="AG804" s="17"/>
      <c r="AH804" s="17"/>
      <c r="AI804" s="17"/>
      <c r="AJ804" s="17"/>
      <c r="AK804" s="17"/>
    </row>
    <row r="805" spans="2:37" x14ac:dyDescent="0.2">
      <c r="B805" s="21" t="s">
        <v>60</v>
      </c>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c r="AD805" s="17"/>
      <c r="AE805" s="17"/>
      <c r="AF805" s="17"/>
      <c r="AG805" s="17"/>
      <c r="AH805" s="17"/>
      <c r="AI805" s="17"/>
      <c r="AJ805" s="17"/>
      <c r="AK805" s="17"/>
    </row>
    <row r="806" spans="2:37" x14ac:dyDescent="0.2">
      <c r="B806" t="s">
        <v>329</v>
      </c>
      <c r="C806" s="17">
        <v>7.1934034558617702E-2</v>
      </c>
      <c r="D806" s="17">
        <v>6.9827338759006305E-2</v>
      </c>
      <c r="E806" s="17">
        <v>7.3990675384741897E-2</v>
      </c>
      <c r="F806" s="17"/>
      <c r="G806" s="17">
        <v>9.3605845402099902E-2</v>
      </c>
      <c r="H806" s="17">
        <v>6.5508206413059294E-2</v>
      </c>
      <c r="I806" s="17">
        <v>6.1609447675655897E-2</v>
      </c>
      <c r="J806" s="17">
        <v>6.7421671174957801E-2</v>
      </c>
      <c r="K806" s="17">
        <v>6.7777441838089994E-2</v>
      </c>
      <c r="L806" s="17">
        <v>7.7631245480313193E-2</v>
      </c>
      <c r="M806" s="17"/>
      <c r="N806" s="17">
        <v>5.8083230470375502E-2</v>
      </c>
      <c r="O806" s="17">
        <v>7.7408924403214605E-2</v>
      </c>
      <c r="P806" s="17">
        <v>4.8992978188903601E-2</v>
      </c>
      <c r="Q806" s="17">
        <v>6.3532666089453599E-2</v>
      </c>
      <c r="R806" s="17">
        <v>8.5615240260920503E-2</v>
      </c>
      <c r="S806" s="17">
        <v>7.2066008381085706E-2</v>
      </c>
      <c r="T806" s="17">
        <v>4.3458776415533897E-2</v>
      </c>
      <c r="U806" s="17">
        <v>8.7044986322618895E-2</v>
      </c>
      <c r="V806" s="17">
        <v>9.0112858062181098E-2</v>
      </c>
      <c r="W806" s="17">
        <v>7.0166051485674202E-2</v>
      </c>
      <c r="X806" s="17">
        <v>0.11425475678514101</v>
      </c>
      <c r="Y806" s="17">
        <v>9.0722536869841205E-2</v>
      </c>
      <c r="Z806" s="17"/>
      <c r="AA806" s="17">
        <v>8.7267659753271096E-2</v>
      </c>
      <c r="AB806" s="17">
        <v>7.0058638503718199E-2</v>
      </c>
      <c r="AC806" s="17">
        <v>3.9138626256636902E-2</v>
      </c>
      <c r="AD806" s="17">
        <v>7.1046800252426406E-2</v>
      </c>
      <c r="AE806" s="17">
        <v>6.3872566785009799E-2</v>
      </c>
      <c r="AF806" s="17"/>
      <c r="AG806" s="17">
        <v>9.1821227268964106E-2</v>
      </c>
      <c r="AH806" s="17">
        <v>6.9483606918021898E-2</v>
      </c>
      <c r="AI806" s="17">
        <v>5.57514438461163E-2</v>
      </c>
      <c r="AJ806" s="17">
        <v>6.6625986129745393E-2</v>
      </c>
      <c r="AK806" s="17">
        <v>6.3906786016972195E-2</v>
      </c>
    </row>
    <row r="807" spans="2:37" x14ac:dyDescent="0.2">
      <c r="B807" t="s">
        <v>330</v>
      </c>
      <c r="C807" s="17">
        <v>0.24467370449103501</v>
      </c>
      <c r="D807" s="17">
        <v>0.22612940566134601</v>
      </c>
      <c r="E807" s="17">
        <v>0.26277739182549298</v>
      </c>
      <c r="F807" s="17"/>
      <c r="G807" s="17">
        <v>0.23015158325107199</v>
      </c>
      <c r="H807" s="17">
        <v>0.195573860852849</v>
      </c>
      <c r="I807" s="17">
        <v>0.202194558518944</v>
      </c>
      <c r="J807" s="17">
        <v>0.22306112863082</v>
      </c>
      <c r="K807" s="17">
        <v>0.27884685310364998</v>
      </c>
      <c r="L807" s="17">
        <v>0.32310273090584701</v>
      </c>
      <c r="M807" s="17"/>
      <c r="N807" s="17">
        <v>0.25293217869432699</v>
      </c>
      <c r="O807" s="17">
        <v>0.28753986815639099</v>
      </c>
      <c r="P807" s="17">
        <v>0.31734810116329698</v>
      </c>
      <c r="Q807" s="17">
        <v>0.24673352812400801</v>
      </c>
      <c r="R807" s="17">
        <v>0.26438580300124798</v>
      </c>
      <c r="S807" s="17">
        <v>0.18477698574228599</v>
      </c>
      <c r="T807" s="17">
        <v>0.218748177913796</v>
      </c>
      <c r="U807" s="17">
        <v>0.28097056870272602</v>
      </c>
      <c r="V807" s="17">
        <v>0.18026911132641099</v>
      </c>
      <c r="W807" s="17">
        <v>0.22636735694874099</v>
      </c>
      <c r="X807" s="17">
        <v>0.27869379061308303</v>
      </c>
      <c r="Y807" s="17">
        <v>0.209818306366512</v>
      </c>
      <c r="Z807" s="17"/>
      <c r="AA807" s="17">
        <v>0.21727183789691601</v>
      </c>
      <c r="AB807" s="17">
        <v>0.23017221802426499</v>
      </c>
      <c r="AC807" s="17">
        <v>0.277805178928062</v>
      </c>
      <c r="AD807" s="17">
        <v>0.26204257956789501</v>
      </c>
      <c r="AE807" s="17">
        <v>0.268503931846377</v>
      </c>
      <c r="AF807" s="17"/>
      <c r="AG807" s="17">
        <v>0.25032045325614599</v>
      </c>
      <c r="AH807" s="17">
        <v>0.23761996211136799</v>
      </c>
      <c r="AI807" s="17">
        <v>0.29387917331821101</v>
      </c>
      <c r="AJ807" s="17">
        <v>0.236543007975245</v>
      </c>
      <c r="AK807" s="17">
        <v>0.234369316613424</v>
      </c>
    </row>
    <row r="808" spans="2:37" x14ac:dyDescent="0.2">
      <c r="B808" t="s">
        <v>278</v>
      </c>
      <c r="C808" s="17">
        <v>0.52648788167209104</v>
      </c>
      <c r="D808" s="17">
        <v>0.55561083507288</v>
      </c>
      <c r="E808" s="17">
        <v>0.49805688800304598</v>
      </c>
      <c r="F808" s="17"/>
      <c r="G808" s="17">
        <v>0.43935901057384402</v>
      </c>
      <c r="H808" s="17">
        <v>0.47444976628695901</v>
      </c>
      <c r="I808" s="17">
        <v>0.54092591531815104</v>
      </c>
      <c r="J808" s="17">
        <v>0.61421816717314004</v>
      </c>
      <c r="K808" s="17">
        <v>0.58977741624357805</v>
      </c>
      <c r="L808" s="17">
        <v>0.50103698200057001</v>
      </c>
      <c r="M808" s="17"/>
      <c r="N808" s="17">
        <v>0.44300146351903702</v>
      </c>
      <c r="O808" s="17">
        <v>0.53030370381313996</v>
      </c>
      <c r="P808" s="17">
        <v>0.51507299097088399</v>
      </c>
      <c r="Q808" s="17">
        <v>0.54944195124956197</v>
      </c>
      <c r="R808" s="17">
        <v>0.50003774102681398</v>
      </c>
      <c r="S808" s="17">
        <v>0.58302225013777798</v>
      </c>
      <c r="T808" s="17">
        <v>0.58278810743484899</v>
      </c>
      <c r="U808" s="17">
        <v>0.45638556183823598</v>
      </c>
      <c r="V808" s="17">
        <v>0.54149748755844995</v>
      </c>
      <c r="W808" s="17">
        <v>0.56878087501292496</v>
      </c>
      <c r="X808" s="17">
        <v>0.50784008939443503</v>
      </c>
      <c r="Y808" s="17">
        <v>0.54613527070226797</v>
      </c>
      <c r="Z808" s="17"/>
      <c r="AA808" s="17">
        <v>0.53777602522052603</v>
      </c>
      <c r="AB808" s="17">
        <v>0.47377623106388</v>
      </c>
      <c r="AC808" s="17">
        <v>0.54283042124954695</v>
      </c>
      <c r="AD808" s="17">
        <v>0.55278991038763403</v>
      </c>
      <c r="AE808" s="17">
        <v>0.53257923750078795</v>
      </c>
      <c r="AF808" s="17"/>
      <c r="AG808" s="17">
        <v>0.54041447387379205</v>
      </c>
      <c r="AH808" s="17">
        <v>0.51677594968282103</v>
      </c>
      <c r="AI808" s="17">
        <v>0.52848713199889097</v>
      </c>
      <c r="AJ808" s="17">
        <v>0.56964717489285399</v>
      </c>
      <c r="AK808" s="17">
        <v>0.52442093788351096</v>
      </c>
    </row>
    <row r="809" spans="2:37" x14ac:dyDescent="0.2">
      <c r="B809" t="s">
        <v>331</v>
      </c>
      <c r="C809" s="17">
        <v>7.5632433627259299E-2</v>
      </c>
      <c r="D809" s="17">
        <v>8.1581075077843707E-2</v>
      </c>
      <c r="E809" s="17">
        <v>6.9825131562338605E-2</v>
      </c>
      <c r="F809" s="17"/>
      <c r="G809" s="17">
        <v>0.14333931535861999</v>
      </c>
      <c r="H809" s="17">
        <v>0.15352081745674101</v>
      </c>
      <c r="I809" s="17">
        <v>8.0702635289795294E-2</v>
      </c>
      <c r="J809" s="17">
        <v>3.3181811317406801E-2</v>
      </c>
      <c r="K809" s="17">
        <v>3.6344702913573203E-2</v>
      </c>
      <c r="L809" s="17">
        <v>2.43876109012785E-2</v>
      </c>
      <c r="M809" s="17"/>
      <c r="N809" s="17">
        <v>0.11839668548919501</v>
      </c>
      <c r="O809" s="17">
        <v>3.7997429335058203E-2</v>
      </c>
      <c r="P809" s="17">
        <v>6.2991541613971205E-2</v>
      </c>
      <c r="Q809" s="17">
        <v>5.9536085056608998E-2</v>
      </c>
      <c r="R809" s="17">
        <v>6.2661533697799393E-2</v>
      </c>
      <c r="S809" s="17">
        <v>9.1247134623325996E-2</v>
      </c>
      <c r="T809" s="17">
        <v>7.3834945424925594E-2</v>
      </c>
      <c r="U809" s="17">
        <v>7.9353187906822706E-2</v>
      </c>
      <c r="V809" s="17">
        <v>0.11463928369655201</v>
      </c>
      <c r="W809" s="17">
        <v>5.3562526167830103E-2</v>
      </c>
      <c r="X809" s="17">
        <v>3.7992868594757499E-2</v>
      </c>
      <c r="Y809" s="17">
        <v>8.9841836447763695E-2</v>
      </c>
      <c r="Z809" s="17"/>
      <c r="AA809" s="17">
        <v>9.2673492619338493E-2</v>
      </c>
      <c r="AB809" s="17">
        <v>0.13046468861763799</v>
      </c>
      <c r="AC809" s="17">
        <v>5.2465674078227997E-2</v>
      </c>
      <c r="AD809" s="17">
        <v>6.4760287865517893E-2</v>
      </c>
      <c r="AE809" s="17">
        <v>7.6955773627233298E-2</v>
      </c>
      <c r="AF809" s="17"/>
      <c r="AG809" s="17">
        <v>6.4843812582056501E-2</v>
      </c>
      <c r="AH809" s="17">
        <v>0.102211935425986</v>
      </c>
      <c r="AI809" s="17">
        <v>4.5577360269903999E-2</v>
      </c>
      <c r="AJ809" s="17">
        <v>7.5515754319992495E-2</v>
      </c>
      <c r="AK809" s="17">
        <v>9.4002117303762303E-2</v>
      </c>
    </row>
    <row r="810" spans="2:37" x14ac:dyDescent="0.2">
      <c r="B810" t="s">
        <v>332</v>
      </c>
      <c r="C810" s="17">
        <v>2.9280333451629999E-2</v>
      </c>
      <c r="D810" s="17">
        <v>3.2572971761341399E-2</v>
      </c>
      <c r="E810" s="17">
        <v>2.6065928042619198E-2</v>
      </c>
      <c r="F810" s="17"/>
      <c r="G810" s="17">
        <v>3.9300274833316398E-2</v>
      </c>
      <c r="H810" s="17">
        <v>6.72290442908485E-2</v>
      </c>
      <c r="I810" s="17">
        <v>5.97912611035386E-2</v>
      </c>
      <c r="J810" s="17">
        <v>1.2982759871065799E-2</v>
      </c>
      <c r="K810" s="17">
        <v>0</v>
      </c>
      <c r="L810" s="17">
        <v>0</v>
      </c>
      <c r="M810" s="17"/>
      <c r="N810" s="17">
        <v>6.4094479203705298E-2</v>
      </c>
      <c r="O810" s="17">
        <v>1.2382441608041099E-2</v>
      </c>
      <c r="P810" s="17">
        <v>1.4336292262857099E-2</v>
      </c>
      <c r="Q810" s="17">
        <v>4.6027321593845004E-3</v>
      </c>
      <c r="R810" s="17">
        <v>4.9266795213177401E-2</v>
      </c>
      <c r="S810" s="17">
        <v>3.0660443154134999E-2</v>
      </c>
      <c r="T810" s="17">
        <v>2.3993951446831099E-2</v>
      </c>
      <c r="U810" s="17">
        <v>4.8969938812919202E-2</v>
      </c>
      <c r="V810" s="17">
        <v>2.1878231169962299E-2</v>
      </c>
      <c r="W810" s="17">
        <v>3.1766309062513001E-2</v>
      </c>
      <c r="X810" s="17">
        <v>2.66591747606921E-2</v>
      </c>
      <c r="Y810" s="17">
        <v>1.4811715291425101E-2</v>
      </c>
      <c r="Z810" s="17"/>
      <c r="AA810" s="17">
        <v>3.1800816913297399E-2</v>
      </c>
      <c r="AB810" s="17">
        <v>6.0404464650347801E-2</v>
      </c>
      <c r="AC810" s="17">
        <v>1.6325448425455399E-2</v>
      </c>
      <c r="AD810" s="17">
        <v>2.4150123302485501E-2</v>
      </c>
      <c r="AE810" s="17">
        <v>1.6776297498139799E-2</v>
      </c>
      <c r="AF810" s="17"/>
      <c r="AG810" s="17">
        <v>1.9171451332008999E-2</v>
      </c>
      <c r="AH810" s="17">
        <v>3.6610958276211199E-2</v>
      </c>
      <c r="AI810" s="17">
        <v>1.9002628495636002E-2</v>
      </c>
      <c r="AJ810" s="17">
        <v>3.54525586576089E-2</v>
      </c>
      <c r="AK810" s="17">
        <v>3.00081784936462E-2</v>
      </c>
    </row>
    <row r="811" spans="2:37" x14ac:dyDescent="0.2">
      <c r="B811" t="s">
        <v>153</v>
      </c>
      <c r="C811" s="17">
        <v>5.1991612199364802E-2</v>
      </c>
      <c r="D811" s="17">
        <v>3.4278373667584502E-2</v>
      </c>
      <c r="E811" s="17">
        <v>6.9283985181761501E-2</v>
      </c>
      <c r="F811" s="17"/>
      <c r="G811" s="17">
        <v>5.4243970581047997E-2</v>
      </c>
      <c r="H811" s="17">
        <v>4.3718304699542E-2</v>
      </c>
      <c r="I811" s="17">
        <v>5.4776182093914202E-2</v>
      </c>
      <c r="J811" s="17">
        <v>4.9134461832610797E-2</v>
      </c>
      <c r="K811" s="17">
        <v>2.7253585901107599E-2</v>
      </c>
      <c r="L811" s="17">
        <v>7.3841430711993006E-2</v>
      </c>
      <c r="M811" s="17"/>
      <c r="N811" s="17">
        <v>6.3491962623360196E-2</v>
      </c>
      <c r="O811" s="17">
        <v>5.43676326841551E-2</v>
      </c>
      <c r="P811" s="17">
        <v>4.1258095800087297E-2</v>
      </c>
      <c r="Q811" s="17">
        <v>7.6153037320983802E-2</v>
      </c>
      <c r="R811" s="17">
        <v>3.8032886800041098E-2</v>
      </c>
      <c r="S811" s="17">
        <v>3.8227177961388803E-2</v>
      </c>
      <c r="T811" s="17">
        <v>5.7176041364063797E-2</v>
      </c>
      <c r="U811" s="17">
        <v>4.7275756416677299E-2</v>
      </c>
      <c r="V811" s="17">
        <v>5.16030281864443E-2</v>
      </c>
      <c r="W811" s="17">
        <v>4.9356881322316401E-2</v>
      </c>
      <c r="X811" s="17">
        <v>3.4559319851892097E-2</v>
      </c>
      <c r="Y811" s="17">
        <v>4.8670334322190097E-2</v>
      </c>
      <c r="Z811" s="17"/>
      <c r="AA811" s="17">
        <v>3.3210167596651498E-2</v>
      </c>
      <c r="AB811" s="17">
        <v>3.51237591401505E-2</v>
      </c>
      <c r="AC811" s="17">
        <v>7.1434651062070795E-2</v>
      </c>
      <c r="AD811" s="17">
        <v>2.5210298624040998E-2</v>
      </c>
      <c r="AE811" s="17">
        <v>4.1312192742452201E-2</v>
      </c>
      <c r="AF811" s="17"/>
      <c r="AG811" s="17">
        <v>3.3428581687032999E-2</v>
      </c>
      <c r="AH811" s="17">
        <v>3.7297587585591603E-2</v>
      </c>
      <c r="AI811" s="17">
        <v>5.7302262071241603E-2</v>
      </c>
      <c r="AJ811" s="17">
        <v>1.62155180245535E-2</v>
      </c>
      <c r="AK811" s="17">
        <v>5.3292663688684502E-2</v>
      </c>
    </row>
    <row r="812" spans="2:37" x14ac:dyDescent="0.2">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c r="AD812" s="17"/>
      <c r="AE812" s="17"/>
      <c r="AF812" s="17"/>
      <c r="AG812" s="17"/>
      <c r="AH812" s="17"/>
      <c r="AI812" s="17"/>
      <c r="AJ812" s="17"/>
      <c r="AK812" s="17"/>
    </row>
    <row r="813" spans="2:37" x14ac:dyDescent="0.2">
      <c r="B813" s="6" t="s">
        <v>337</v>
      </c>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c r="AD813" s="17"/>
      <c r="AE813" s="17"/>
      <c r="AF813" s="17"/>
      <c r="AG813" s="17"/>
      <c r="AH813" s="17"/>
      <c r="AI813" s="17"/>
      <c r="AJ813" s="17"/>
      <c r="AK813" s="17"/>
    </row>
    <row r="814" spans="2:37" x14ac:dyDescent="0.2">
      <c r="B814" s="21" t="s">
        <v>60</v>
      </c>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c r="AD814" s="17"/>
      <c r="AE814" s="17"/>
      <c r="AF814" s="17"/>
      <c r="AG814" s="17"/>
      <c r="AH814" s="17"/>
      <c r="AI814" s="17"/>
      <c r="AJ814" s="17"/>
      <c r="AK814" s="17"/>
    </row>
    <row r="815" spans="2:37" x14ac:dyDescent="0.2">
      <c r="B815" t="s">
        <v>329</v>
      </c>
      <c r="C815" s="17">
        <v>0.247757430171828</v>
      </c>
      <c r="D815" s="17">
        <v>0.25365305588236298</v>
      </c>
      <c r="E815" s="17">
        <v>0.242001884195962</v>
      </c>
      <c r="F815" s="17"/>
      <c r="G815" s="17">
        <v>0.161774166189352</v>
      </c>
      <c r="H815" s="17">
        <v>0.13477049268524199</v>
      </c>
      <c r="I815" s="17">
        <v>0.16800187648670001</v>
      </c>
      <c r="J815" s="17">
        <v>0.26948219559542302</v>
      </c>
      <c r="K815" s="17">
        <v>0.296062999651445</v>
      </c>
      <c r="L815" s="17">
        <v>0.41081178598005202</v>
      </c>
      <c r="M815" s="17"/>
      <c r="N815" s="17">
        <v>0.13888038876236999</v>
      </c>
      <c r="O815" s="17">
        <v>0.33218123837730101</v>
      </c>
      <c r="P815" s="17">
        <v>0.31251783153367801</v>
      </c>
      <c r="Q815" s="17">
        <v>0.29948179204439102</v>
      </c>
      <c r="R815" s="17">
        <v>0.21520530171024599</v>
      </c>
      <c r="S815" s="17">
        <v>0.191650944293001</v>
      </c>
      <c r="T815" s="17">
        <v>0.25390145667956099</v>
      </c>
      <c r="U815" s="17">
        <v>0.212604537043424</v>
      </c>
      <c r="V815" s="17">
        <v>0.25318036656646797</v>
      </c>
      <c r="W815" s="17">
        <v>0.26396198278810201</v>
      </c>
      <c r="X815" s="17">
        <v>0.298992115863908</v>
      </c>
      <c r="Y815" s="17">
        <v>0.183187162142572</v>
      </c>
      <c r="Z815" s="17"/>
      <c r="AA815" s="17">
        <v>0.24886361860391601</v>
      </c>
      <c r="AB815" s="17">
        <v>0.19784657335911601</v>
      </c>
      <c r="AC815" s="17">
        <v>0.28778032290894201</v>
      </c>
      <c r="AD815" s="17">
        <v>0.27927051543828002</v>
      </c>
      <c r="AE815" s="17">
        <v>0.26109267246138701</v>
      </c>
      <c r="AF815" s="17"/>
      <c r="AG815" s="17">
        <v>0.275605191788166</v>
      </c>
      <c r="AH815" s="17">
        <v>0.24636090572132699</v>
      </c>
      <c r="AI815" s="17">
        <v>0.31832512367011301</v>
      </c>
      <c r="AJ815" s="17">
        <v>0.22558827887699301</v>
      </c>
      <c r="AK815" s="17">
        <v>0.22846119132321899</v>
      </c>
    </row>
    <row r="816" spans="2:37" x14ac:dyDescent="0.2">
      <c r="B816" t="s">
        <v>330</v>
      </c>
      <c r="C816" s="17">
        <v>0.26030097555637499</v>
      </c>
      <c r="D816" s="17">
        <v>0.23955395979156999</v>
      </c>
      <c r="E816" s="17">
        <v>0.28055504339569098</v>
      </c>
      <c r="F816" s="17"/>
      <c r="G816" s="17">
        <v>0.28703685324781603</v>
      </c>
      <c r="H816" s="17">
        <v>0.283835556522814</v>
      </c>
      <c r="I816" s="17">
        <v>0.281251615933309</v>
      </c>
      <c r="J816" s="17">
        <v>0.27557218795913901</v>
      </c>
      <c r="K816" s="17">
        <v>0.25919434494845001</v>
      </c>
      <c r="L816" s="17">
        <v>0.19494943788459199</v>
      </c>
      <c r="M816" s="17"/>
      <c r="N816" s="17">
        <v>0.29614713937290899</v>
      </c>
      <c r="O816" s="17">
        <v>0.25864891784891603</v>
      </c>
      <c r="P816" s="17">
        <v>0.238058226815937</v>
      </c>
      <c r="Q816" s="17">
        <v>0.257848358062155</v>
      </c>
      <c r="R816" s="17">
        <v>0.25685953607469197</v>
      </c>
      <c r="S816" s="17">
        <v>0.25367705829371701</v>
      </c>
      <c r="T816" s="17">
        <v>0.233569681209219</v>
      </c>
      <c r="U816" s="17">
        <v>0.26621525613296498</v>
      </c>
      <c r="V816" s="17">
        <v>0.25666684942317097</v>
      </c>
      <c r="W816" s="17">
        <v>0.248781540939644</v>
      </c>
      <c r="X816" s="17">
        <v>0.27092622189785798</v>
      </c>
      <c r="Y816" s="17">
        <v>0.28799565046292103</v>
      </c>
      <c r="Z816" s="17"/>
      <c r="AA816" s="17">
        <v>0.24567088998678099</v>
      </c>
      <c r="AB816" s="17">
        <v>0.25943327545175299</v>
      </c>
      <c r="AC816" s="17">
        <v>0.24589823851317999</v>
      </c>
      <c r="AD816" s="17">
        <v>0.26034774336032102</v>
      </c>
      <c r="AE816" s="17">
        <v>0.25217466559211099</v>
      </c>
      <c r="AF816" s="17"/>
      <c r="AG816" s="17">
        <v>0.24788412963529599</v>
      </c>
      <c r="AH816" s="17">
        <v>0.24729803147180801</v>
      </c>
      <c r="AI816" s="17">
        <v>0.22844176338659999</v>
      </c>
      <c r="AJ816" s="17">
        <v>0.31189293566919601</v>
      </c>
      <c r="AK816" s="17">
        <v>0.202335430820614</v>
      </c>
    </row>
    <row r="817" spans="2:37" x14ac:dyDescent="0.2">
      <c r="B817" t="s">
        <v>278</v>
      </c>
      <c r="C817" s="17">
        <v>0.29638636402263202</v>
      </c>
      <c r="D817" s="17">
        <v>0.30279773418773798</v>
      </c>
      <c r="E817" s="17">
        <v>0.290127327651374</v>
      </c>
      <c r="F817" s="17"/>
      <c r="G817" s="17">
        <v>0.314925364955156</v>
      </c>
      <c r="H817" s="17">
        <v>0.31439396048961099</v>
      </c>
      <c r="I817" s="17">
        <v>0.326550509114379</v>
      </c>
      <c r="J817" s="17">
        <v>0.32780307056199598</v>
      </c>
      <c r="K817" s="17">
        <v>0.33297552319392498</v>
      </c>
      <c r="L817" s="17">
        <v>0.195120711463177</v>
      </c>
      <c r="M817" s="17"/>
      <c r="N817" s="17">
        <v>0.32871739858300703</v>
      </c>
      <c r="O817" s="17">
        <v>0.26789379866809898</v>
      </c>
      <c r="P817" s="17">
        <v>0.290320277430549</v>
      </c>
      <c r="Q817" s="17">
        <v>0.24453840395985299</v>
      </c>
      <c r="R817" s="17">
        <v>0.28113219050912502</v>
      </c>
      <c r="S817" s="17">
        <v>0.36405714675913098</v>
      </c>
      <c r="T817" s="17">
        <v>0.35131882035091799</v>
      </c>
      <c r="U817" s="17">
        <v>0.31066218781913701</v>
      </c>
      <c r="V817" s="17">
        <v>0.24398323526613</v>
      </c>
      <c r="W817" s="17">
        <v>0.29085449039592598</v>
      </c>
      <c r="X817" s="17">
        <v>0.27126233264005201</v>
      </c>
      <c r="Y817" s="17">
        <v>0.359234497577964</v>
      </c>
      <c r="Z817" s="17"/>
      <c r="AA817" s="17">
        <v>0.339379200030068</v>
      </c>
      <c r="AB817" s="17">
        <v>0.28437315641681699</v>
      </c>
      <c r="AC817" s="17">
        <v>0.28352960018951701</v>
      </c>
      <c r="AD817" s="17">
        <v>0.29291083604453799</v>
      </c>
      <c r="AE817" s="17">
        <v>0.31297460783639097</v>
      </c>
      <c r="AF817" s="17"/>
      <c r="AG817" s="17">
        <v>0.30537246698999398</v>
      </c>
      <c r="AH817" s="17">
        <v>0.30006675953240303</v>
      </c>
      <c r="AI817" s="17">
        <v>0.27874433655566599</v>
      </c>
      <c r="AJ817" s="17">
        <v>0.27314785568655198</v>
      </c>
      <c r="AK817" s="17">
        <v>0.31710464076884398</v>
      </c>
    </row>
    <row r="818" spans="2:37" x14ac:dyDescent="0.2">
      <c r="B818" t="s">
        <v>331</v>
      </c>
      <c r="C818" s="17">
        <v>7.3014131819432004E-2</v>
      </c>
      <c r="D818" s="17">
        <v>9.1417653995152406E-2</v>
      </c>
      <c r="E818" s="17">
        <v>5.50478762935789E-2</v>
      </c>
      <c r="F818" s="17"/>
      <c r="G818" s="17">
        <v>0.116175428403699</v>
      </c>
      <c r="H818" s="17">
        <v>0.17636877971120399</v>
      </c>
      <c r="I818" s="17">
        <v>0.105811662781504</v>
      </c>
      <c r="J818" s="17">
        <v>2.4223731091935999E-2</v>
      </c>
      <c r="K818" s="17">
        <v>2.2637788815699899E-2</v>
      </c>
      <c r="L818" s="17">
        <v>7.4428376247096199E-3</v>
      </c>
      <c r="M818" s="17"/>
      <c r="N818" s="17">
        <v>0.1140637302946</v>
      </c>
      <c r="O818" s="17">
        <v>4.17580383798185E-2</v>
      </c>
      <c r="P818" s="17">
        <v>2.4303477876072701E-2</v>
      </c>
      <c r="Q818" s="17">
        <v>2.91638102592497E-2</v>
      </c>
      <c r="R818" s="17">
        <v>0.12483737545913701</v>
      </c>
      <c r="S818" s="17">
        <v>8.59891760475094E-2</v>
      </c>
      <c r="T818" s="17">
        <v>3.6507135623278703E-2</v>
      </c>
      <c r="U818" s="17">
        <v>0.129750380882345</v>
      </c>
      <c r="V818" s="17">
        <v>0.109700792666617</v>
      </c>
      <c r="W818" s="17">
        <v>6.8732203252699603E-2</v>
      </c>
      <c r="X818" s="17">
        <v>4.1178023412583399E-2</v>
      </c>
      <c r="Y818" s="17">
        <v>7.0861041454815199E-2</v>
      </c>
      <c r="Z818" s="17"/>
      <c r="AA818" s="17">
        <v>7.7458679376258097E-2</v>
      </c>
      <c r="AB818" s="17">
        <v>0.14782604540164901</v>
      </c>
      <c r="AC818" s="17">
        <v>6.2858920828579995E-2</v>
      </c>
      <c r="AD818" s="17">
        <v>6.0164442087920003E-2</v>
      </c>
      <c r="AE818" s="17">
        <v>6.5863702068839999E-2</v>
      </c>
      <c r="AF818" s="17"/>
      <c r="AG818" s="17">
        <v>7.58569881995933E-2</v>
      </c>
      <c r="AH818" s="17">
        <v>9.8937427210312304E-2</v>
      </c>
      <c r="AI818" s="17">
        <v>4.9185172793820599E-2</v>
      </c>
      <c r="AJ818" s="17">
        <v>6.9902471399010499E-2</v>
      </c>
      <c r="AK818" s="17">
        <v>0.120889232556233</v>
      </c>
    </row>
    <row r="819" spans="2:37" x14ac:dyDescent="0.2">
      <c r="B819" t="s">
        <v>332</v>
      </c>
      <c r="C819" s="17">
        <v>2.9139492248395901E-2</v>
      </c>
      <c r="D819" s="17">
        <v>3.20823824393364E-2</v>
      </c>
      <c r="E819" s="17">
        <v>2.6266524962561998E-2</v>
      </c>
      <c r="F819" s="17"/>
      <c r="G819" s="17">
        <v>6.5169963530732594E-2</v>
      </c>
      <c r="H819" s="17">
        <v>6.2930591033455094E-2</v>
      </c>
      <c r="I819" s="17">
        <v>4.3444886774605902E-2</v>
      </c>
      <c r="J819" s="17">
        <v>9.2796302506174596E-3</v>
      </c>
      <c r="K819" s="17">
        <v>0</v>
      </c>
      <c r="L819" s="17">
        <v>1.96935632949043E-3</v>
      </c>
      <c r="M819" s="17"/>
      <c r="N819" s="17">
        <v>4.7392477162069097E-2</v>
      </c>
      <c r="O819" s="17">
        <v>1.78769595608603E-2</v>
      </c>
      <c r="P819" s="17">
        <v>3.5360964140894999E-2</v>
      </c>
      <c r="Q819" s="17">
        <v>1.9946744542637E-2</v>
      </c>
      <c r="R819" s="17">
        <v>3.9075322657134801E-2</v>
      </c>
      <c r="S819" s="17">
        <v>3.5397934899879302E-2</v>
      </c>
      <c r="T819" s="17">
        <v>1.26683627050901E-2</v>
      </c>
      <c r="U819" s="17">
        <v>2.4011435936291001E-2</v>
      </c>
      <c r="V819" s="17">
        <v>3.1692005373164502E-2</v>
      </c>
      <c r="W819" s="17">
        <v>3.1600054789860103E-2</v>
      </c>
      <c r="X819" s="17">
        <v>1.68344112881679E-2</v>
      </c>
      <c r="Y819" s="17">
        <v>1.6096949757757901E-2</v>
      </c>
      <c r="Z819" s="17"/>
      <c r="AA819" s="17">
        <v>3.14466303799915E-2</v>
      </c>
      <c r="AB819" s="17">
        <v>6.0974197201435397E-2</v>
      </c>
      <c r="AC819" s="17">
        <v>1.00081280688901E-2</v>
      </c>
      <c r="AD819" s="17">
        <v>2.45584233955882E-2</v>
      </c>
      <c r="AE819" s="17">
        <v>2.0854699497275801E-2</v>
      </c>
      <c r="AF819" s="17"/>
      <c r="AG819" s="17">
        <v>2.2429149805506001E-2</v>
      </c>
      <c r="AH819" s="17">
        <v>3.5055706554875499E-2</v>
      </c>
      <c r="AI819" s="17">
        <v>1.1497828857687801E-2</v>
      </c>
      <c r="AJ819" s="17">
        <v>4.4336402148392497E-2</v>
      </c>
      <c r="AK819" s="17">
        <v>3.1662450792608203E-2</v>
      </c>
    </row>
    <row r="820" spans="2:37" x14ac:dyDescent="0.2">
      <c r="B820" t="s">
        <v>153</v>
      </c>
      <c r="C820" s="17">
        <v>9.34016061813355E-2</v>
      </c>
      <c r="D820" s="17">
        <v>8.04952137038423E-2</v>
      </c>
      <c r="E820" s="17">
        <v>0.106001343500832</v>
      </c>
      <c r="F820" s="17"/>
      <c r="G820" s="17">
        <v>5.4918223673244601E-2</v>
      </c>
      <c r="H820" s="17">
        <v>2.7700619557672501E-2</v>
      </c>
      <c r="I820" s="17">
        <v>7.4939448909501397E-2</v>
      </c>
      <c r="J820" s="17">
        <v>9.36391845408895E-2</v>
      </c>
      <c r="K820" s="17">
        <v>8.9129343390478497E-2</v>
      </c>
      <c r="L820" s="17">
        <v>0.18970587071798101</v>
      </c>
      <c r="M820" s="17"/>
      <c r="N820" s="17">
        <v>7.4798865825045899E-2</v>
      </c>
      <c r="O820" s="17">
        <v>8.1641047165005198E-2</v>
      </c>
      <c r="P820" s="17">
        <v>9.9439222202868202E-2</v>
      </c>
      <c r="Q820" s="17">
        <v>0.14902089113171499</v>
      </c>
      <c r="R820" s="17">
        <v>8.2890273589665497E-2</v>
      </c>
      <c r="S820" s="17">
        <v>6.92277397067632E-2</v>
      </c>
      <c r="T820" s="17">
        <v>0.112034543431932</v>
      </c>
      <c r="U820" s="17">
        <v>5.6756202185836803E-2</v>
      </c>
      <c r="V820" s="17">
        <v>0.104776750704449</v>
      </c>
      <c r="W820" s="17">
        <v>9.6069727833769006E-2</v>
      </c>
      <c r="X820" s="17">
        <v>0.10080689489743</v>
      </c>
      <c r="Y820" s="17">
        <v>8.2624698603969898E-2</v>
      </c>
      <c r="Z820" s="17"/>
      <c r="AA820" s="17">
        <v>5.7180981622984697E-2</v>
      </c>
      <c r="AB820" s="17">
        <v>4.9546752169228402E-2</v>
      </c>
      <c r="AC820" s="17">
        <v>0.109924789490892</v>
      </c>
      <c r="AD820" s="17">
        <v>8.2748039673352702E-2</v>
      </c>
      <c r="AE820" s="17">
        <v>8.7039652543995802E-2</v>
      </c>
      <c r="AF820" s="17"/>
      <c r="AG820" s="17">
        <v>7.2852073581445298E-2</v>
      </c>
      <c r="AH820" s="17">
        <v>7.2281169509274198E-2</v>
      </c>
      <c r="AI820" s="17">
        <v>0.113805774736113</v>
      </c>
      <c r="AJ820" s="17">
        <v>7.5132056219854804E-2</v>
      </c>
      <c r="AK820" s="17">
        <v>9.9547053738481495E-2</v>
      </c>
    </row>
    <row r="821" spans="2:37" x14ac:dyDescent="0.2">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c r="AD821" s="17"/>
      <c r="AE821" s="17"/>
      <c r="AF821" s="17"/>
      <c r="AG821" s="17"/>
      <c r="AH821" s="17"/>
      <c r="AI821" s="17"/>
      <c r="AJ821" s="17"/>
      <c r="AK821" s="17"/>
    </row>
    <row r="822" spans="2:37" x14ac:dyDescent="0.2">
      <c r="B822" s="6" t="s">
        <v>338</v>
      </c>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c r="AD822" s="17"/>
      <c r="AE822" s="17"/>
      <c r="AF822" s="17"/>
      <c r="AG822" s="17"/>
      <c r="AH822" s="17"/>
      <c r="AI822" s="17"/>
      <c r="AJ822" s="17"/>
      <c r="AK822" s="17"/>
    </row>
    <row r="823" spans="2:37" x14ac:dyDescent="0.2">
      <c r="B823" s="21" t="s">
        <v>60</v>
      </c>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c r="AD823" s="17"/>
      <c r="AE823" s="17"/>
      <c r="AF823" s="17"/>
      <c r="AG823" s="17"/>
      <c r="AH823" s="17"/>
      <c r="AI823" s="17"/>
      <c r="AJ823" s="17"/>
      <c r="AK823" s="17"/>
    </row>
    <row r="824" spans="2:37" x14ac:dyDescent="0.2">
      <c r="B824" t="s">
        <v>329</v>
      </c>
      <c r="C824" s="17">
        <v>7.6118986043575795E-2</v>
      </c>
      <c r="D824" s="17">
        <v>8.0194204587823406E-2</v>
      </c>
      <c r="E824" s="17">
        <v>7.2140594462303698E-2</v>
      </c>
      <c r="F824" s="17"/>
      <c r="G824" s="17">
        <v>8.02085900003736E-2</v>
      </c>
      <c r="H824" s="17">
        <v>7.5343055213567003E-2</v>
      </c>
      <c r="I824" s="17">
        <v>5.98023448870754E-2</v>
      </c>
      <c r="J824" s="17">
        <v>8.0311747107817105E-2</v>
      </c>
      <c r="K824" s="17">
        <v>7.3664298744598095E-2</v>
      </c>
      <c r="L824" s="17">
        <v>8.5520146645562803E-2</v>
      </c>
      <c r="M824" s="17"/>
      <c r="N824" s="17">
        <v>6.7052644144440093E-2</v>
      </c>
      <c r="O824" s="17">
        <v>5.6885163823612701E-2</v>
      </c>
      <c r="P824" s="17">
        <v>8.1173983894827106E-2</v>
      </c>
      <c r="Q824" s="17">
        <v>6.3446265587592296E-2</v>
      </c>
      <c r="R824" s="17">
        <v>0.12249904213941</v>
      </c>
      <c r="S824" s="17">
        <v>6.0245954933728897E-2</v>
      </c>
      <c r="T824" s="17">
        <v>7.8729952386941707E-2</v>
      </c>
      <c r="U824" s="17">
        <v>5.0614440098234799E-2</v>
      </c>
      <c r="V824" s="17">
        <v>9.10131456528262E-2</v>
      </c>
      <c r="W824" s="17">
        <v>8.0252341040302294E-2</v>
      </c>
      <c r="X824" s="17">
        <v>9.5838003085341197E-2</v>
      </c>
      <c r="Y824" s="17">
        <v>9.3031485178588294E-2</v>
      </c>
      <c r="Z824" s="17"/>
      <c r="AA824" s="17">
        <v>8.6304997389663005E-2</v>
      </c>
      <c r="AB824" s="17">
        <v>6.09511241517866E-2</v>
      </c>
      <c r="AC824" s="17">
        <v>5.46895605407288E-2</v>
      </c>
      <c r="AD824" s="17">
        <v>9.95175966412125E-2</v>
      </c>
      <c r="AE824" s="17">
        <v>4.7082786189855098E-2</v>
      </c>
      <c r="AF824" s="17"/>
      <c r="AG824" s="17">
        <v>8.8471846095213996E-2</v>
      </c>
      <c r="AH824" s="17">
        <v>6.3192933111013497E-2</v>
      </c>
      <c r="AI824" s="17">
        <v>8.2724478191912199E-2</v>
      </c>
      <c r="AJ824" s="17">
        <v>0.101026510577314</v>
      </c>
      <c r="AK824" s="17">
        <v>7.3122934388841501E-2</v>
      </c>
    </row>
    <row r="825" spans="2:37" x14ac:dyDescent="0.2">
      <c r="B825" t="s">
        <v>330</v>
      </c>
      <c r="C825" s="17">
        <v>0.175018437873942</v>
      </c>
      <c r="D825" s="17">
        <v>0.17739023034486201</v>
      </c>
      <c r="E825" s="17">
        <v>0.17270299905848399</v>
      </c>
      <c r="F825" s="17"/>
      <c r="G825" s="17">
        <v>0.19385979787798999</v>
      </c>
      <c r="H825" s="17">
        <v>0.191573129140932</v>
      </c>
      <c r="I825" s="17">
        <v>0.13926211231001601</v>
      </c>
      <c r="J825" s="17">
        <v>0.13448855195513101</v>
      </c>
      <c r="K825" s="17">
        <v>0.212468689567272</v>
      </c>
      <c r="L825" s="17">
        <v>0.18588131779900899</v>
      </c>
      <c r="M825" s="17"/>
      <c r="N825" s="17">
        <v>0.20635519377735501</v>
      </c>
      <c r="O825" s="17">
        <v>0.187883578335902</v>
      </c>
      <c r="P825" s="17">
        <v>0.21519032688630901</v>
      </c>
      <c r="Q825" s="17">
        <v>0.17687829318509399</v>
      </c>
      <c r="R825" s="17">
        <v>0.163514068955358</v>
      </c>
      <c r="S825" s="17">
        <v>0.14258957826548099</v>
      </c>
      <c r="T825" s="17">
        <v>0.13295673555201601</v>
      </c>
      <c r="U825" s="17">
        <v>0.15077853675682201</v>
      </c>
      <c r="V825" s="17">
        <v>0.18005570985095601</v>
      </c>
      <c r="W825" s="17">
        <v>0.160019590614837</v>
      </c>
      <c r="X825" s="17">
        <v>0.14763749476747601</v>
      </c>
      <c r="Y825" s="17">
        <v>0.200492417292368</v>
      </c>
      <c r="Z825" s="17"/>
      <c r="AA825" s="17">
        <v>0.174288226871536</v>
      </c>
      <c r="AB825" s="17">
        <v>0.13670759025927601</v>
      </c>
      <c r="AC825" s="17">
        <v>0.13373092117156399</v>
      </c>
      <c r="AD825" s="17">
        <v>0.20415790808364401</v>
      </c>
      <c r="AE825" s="17">
        <v>0.213693504843181</v>
      </c>
      <c r="AF825" s="17"/>
      <c r="AG825" s="17">
        <v>0.17243773502333701</v>
      </c>
      <c r="AH825" s="17">
        <v>0.15022486447205</v>
      </c>
      <c r="AI825" s="17">
        <v>0.183959006836804</v>
      </c>
      <c r="AJ825" s="17">
        <v>0.221885089390948</v>
      </c>
      <c r="AK825" s="17">
        <v>0.16488339509668901</v>
      </c>
    </row>
    <row r="826" spans="2:37" x14ac:dyDescent="0.2">
      <c r="B826" t="s">
        <v>278</v>
      </c>
      <c r="C826" s="17">
        <v>0.56822686106806997</v>
      </c>
      <c r="D826" s="17">
        <v>0.57055687694848201</v>
      </c>
      <c r="E826" s="17">
        <v>0.56595220623368703</v>
      </c>
      <c r="F826" s="17"/>
      <c r="G826" s="17">
        <v>0.46544684980019302</v>
      </c>
      <c r="H826" s="17">
        <v>0.470490507066671</v>
      </c>
      <c r="I826" s="17">
        <v>0.55507277407802003</v>
      </c>
      <c r="J826" s="17">
        <v>0.66080975802729602</v>
      </c>
      <c r="K826" s="17">
        <v>0.63596708059764995</v>
      </c>
      <c r="L826" s="17">
        <v>0.60560136340721804</v>
      </c>
      <c r="M826" s="17"/>
      <c r="N826" s="17">
        <v>0.49400008521828598</v>
      </c>
      <c r="O826" s="17">
        <v>0.62060641821357498</v>
      </c>
      <c r="P826" s="17">
        <v>0.50383509166560803</v>
      </c>
      <c r="Q826" s="17">
        <v>0.63202413138208502</v>
      </c>
      <c r="R826" s="17">
        <v>0.53923205951713205</v>
      </c>
      <c r="S826" s="17">
        <v>0.60550325301062202</v>
      </c>
      <c r="T826" s="17">
        <v>0.55959775803651401</v>
      </c>
      <c r="U826" s="17">
        <v>0.59024427730584395</v>
      </c>
      <c r="V826" s="17">
        <v>0.55145024164018897</v>
      </c>
      <c r="W826" s="17">
        <v>0.594798154733989</v>
      </c>
      <c r="X826" s="17">
        <v>0.60619758531702705</v>
      </c>
      <c r="Y826" s="17">
        <v>0.53630058051193796</v>
      </c>
      <c r="Z826" s="17"/>
      <c r="AA826" s="17">
        <v>0.56192107801718605</v>
      </c>
      <c r="AB826" s="17">
        <v>0.52449804474634698</v>
      </c>
      <c r="AC826" s="17">
        <v>0.64189665851291</v>
      </c>
      <c r="AD826" s="17">
        <v>0.57149260819847703</v>
      </c>
      <c r="AE826" s="17">
        <v>0.57149695819052704</v>
      </c>
      <c r="AF826" s="17"/>
      <c r="AG826" s="17">
        <v>0.58914014436888995</v>
      </c>
      <c r="AH826" s="17">
        <v>0.56902648856076399</v>
      </c>
      <c r="AI826" s="17">
        <v>0.54257397898863602</v>
      </c>
      <c r="AJ826" s="17">
        <v>0.554023975835779</v>
      </c>
      <c r="AK826" s="17">
        <v>0.58978124822852196</v>
      </c>
    </row>
    <row r="827" spans="2:37" x14ac:dyDescent="0.2">
      <c r="B827" t="s">
        <v>331</v>
      </c>
      <c r="C827" s="17">
        <v>9.4430197402072702E-2</v>
      </c>
      <c r="D827" s="17">
        <v>0.10716264212655401</v>
      </c>
      <c r="E827" s="17">
        <v>8.20002748467797E-2</v>
      </c>
      <c r="F827" s="17"/>
      <c r="G827" s="17">
        <v>0.147873817285954</v>
      </c>
      <c r="H827" s="17">
        <v>0.16090263928663101</v>
      </c>
      <c r="I827" s="17">
        <v>0.129987479273873</v>
      </c>
      <c r="J827" s="17">
        <v>4.7319826391861601E-2</v>
      </c>
      <c r="K827" s="17">
        <v>4.7784724603294797E-2</v>
      </c>
      <c r="L827" s="17">
        <v>4.5852540327114798E-2</v>
      </c>
      <c r="M827" s="17"/>
      <c r="N827" s="17">
        <v>0.139599765799029</v>
      </c>
      <c r="O827" s="17">
        <v>8.1487044956459198E-2</v>
      </c>
      <c r="P827" s="17">
        <v>9.3842890933114695E-2</v>
      </c>
      <c r="Q827" s="17">
        <v>2.8093733055369201E-2</v>
      </c>
      <c r="R827" s="17">
        <v>8.0262821921825003E-2</v>
      </c>
      <c r="S827" s="17">
        <v>0.101114613880442</v>
      </c>
      <c r="T827" s="17">
        <v>9.55125258781169E-2</v>
      </c>
      <c r="U827" s="17">
        <v>0.124167792295774</v>
      </c>
      <c r="V827" s="17">
        <v>0.107577358617856</v>
      </c>
      <c r="W827" s="17">
        <v>9.6953185620194199E-2</v>
      </c>
      <c r="X827" s="17">
        <v>9.0761379834107703E-2</v>
      </c>
      <c r="Y827" s="17">
        <v>6.0265556606729699E-2</v>
      </c>
      <c r="Z827" s="17"/>
      <c r="AA827" s="17">
        <v>0.12575048265128899</v>
      </c>
      <c r="AB827" s="17">
        <v>0.166163700665866</v>
      </c>
      <c r="AC827" s="17">
        <v>7.4486198252630906E-2</v>
      </c>
      <c r="AD827" s="17">
        <v>6.9213665499777199E-2</v>
      </c>
      <c r="AE827" s="17">
        <v>7.7551227299138797E-2</v>
      </c>
      <c r="AF827" s="17"/>
      <c r="AG827" s="17">
        <v>0.105156265070669</v>
      </c>
      <c r="AH827" s="17">
        <v>0.12953893495429999</v>
      </c>
      <c r="AI827" s="17">
        <v>9.4558269308503598E-2</v>
      </c>
      <c r="AJ827" s="17">
        <v>6.0961210896520998E-2</v>
      </c>
      <c r="AK827" s="17">
        <v>6.4062309229081807E-2</v>
      </c>
    </row>
    <row r="828" spans="2:37" x14ac:dyDescent="0.2">
      <c r="B828" t="s">
        <v>332</v>
      </c>
      <c r="C828" s="17">
        <v>3.2592994825991498E-2</v>
      </c>
      <c r="D828" s="17">
        <v>3.5355088039855098E-2</v>
      </c>
      <c r="E828" s="17">
        <v>2.9896528791247001E-2</v>
      </c>
      <c r="F828" s="17"/>
      <c r="G828" s="17">
        <v>6.0340481960129602E-2</v>
      </c>
      <c r="H828" s="17">
        <v>5.6452682044544497E-2</v>
      </c>
      <c r="I828" s="17">
        <v>4.4609209428531901E-2</v>
      </c>
      <c r="J828" s="17">
        <v>2.4918428290984999E-2</v>
      </c>
      <c r="K828" s="17">
        <v>0</v>
      </c>
      <c r="L828" s="17">
        <v>1.3241122537693901E-2</v>
      </c>
      <c r="M828" s="17"/>
      <c r="N828" s="17">
        <v>5.0943622132693198E-2</v>
      </c>
      <c r="O828" s="17">
        <v>1.54448583125799E-2</v>
      </c>
      <c r="P828" s="17">
        <v>3.5811383753632797E-2</v>
      </c>
      <c r="Q828" s="17">
        <v>3.6220694144969798E-2</v>
      </c>
      <c r="R828" s="17">
        <v>3.6390436056558499E-2</v>
      </c>
      <c r="S828" s="17">
        <v>3.8245878834196903E-2</v>
      </c>
      <c r="T828" s="17">
        <v>2.8071631307840999E-2</v>
      </c>
      <c r="U828" s="17">
        <v>3.3027086749757698E-2</v>
      </c>
      <c r="V828" s="17">
        <v>4.2912123340086199E-2</v>
      </c>
      <c r="W828" s="17">
        <v>1.9864481796729502E-2</v>
      </c>
      <c r="X828" s="17">
        <v>6.6668660092242902E-3</v>
      </c>
      <c r="Y828" s="17">
        <v>3.0989105610021599E-2</v>
      </c>
      <c r="Z828" s="17"/>
      <c r="AA828" s="17">
        <v>2.4014109648465301E-2</v>
      </c>
      <c r="AB828" s="17">
        <v>7.8410146382885695E-2</v>
      </c>
      <c r="AC828" s="17">
        <v>1.02665124814675E-2</v>
      </c>
      <c r="AD828" s="17">
        <v>1.8998314149323799E-2</v>
      </c>
      <c r="AE828" s="17">
        <v>3.1051863562040601E-2</v>
      </c>
      <c r="AF828" s="17"/>
      <c r="AG828" s="17">
        <v>1.7464138889656401E-2</v>
      </c>
      <c r="AH828" s="17">
        <v>4.9532797989232297E-2</v>
      </c>
      <c r="AI828" s="17">
        <v>1.17946735558031E-2</v>
      </c>
      <c r="AJ828" s="17">
        <v>4.5644854111216097E-2</v>
      </c>
      <c r="AK828" s="17">
        <v>4.7497475321821303E-2</v>
      </c>
    </row>
    <row r="829" spans="2:37" x14ac:dyDescent="0.2">
      <c r="B829" t="s">
        <v>153</v>
      </c>
      <c r="C829" s="17">
        <v>5.3612522786345297E-2</v>
      </c>
      <c r="D829" s="17">
        <v>2.9340957952426399E-2</v>
      </c>
      <c r="E829" s="17">
        <v>7.7307396607499898E-2</v>
      </c>
      <c r="F829" s="17"/>
      <c r="G829" s="17">
        <v>5.22704630753595E-2</v>
      </c>
      <c r="H829" s="17">
        <v>4.52379872476531E-2</v>
      </c>
      <c r="I829" s="17">
        <v>7.1266080022481706E-2</v>
      </c>
      <c r="J829" s="17">
        <v>5.2151688226910999E-2</v>
      </c>
      <c r="K829" s="17">
        <v>3.0115206487185402E-2</v>
      </c>
      <c r="L829" s="17">
        <v>6.3903509283403201E-2</v>
      </c>
      <c r="M829" s="17"/>
      <c r="N829" s="17">
        <v>4.2048688928196402E-2</v>
      </c>
      <c r="O829" s="17">
        <v>3.7692936357871E-2</v>
      </c>
      <c r="P829" s="17">
        <v>7.0146322866509195E-2</v>
      </c>
      <c r="Q829" s="17">
        <v>6.3336882644890194E-2</v>
      </c>
      <c r="R829" s="17">
        <v>5.8101571409716501E-2</v>
      </c>
      <c r="S829" s="17">
        <v>5.2300721075529501E-2</v>
      </c>
      <c r="T829" s="17">
        <v>0.10513139683856999</v>
      </c>
      <c r="U829" s="17">
        <v>5.1167866793568301E-2</v>
      </c>
      <c r="V829" s="17">
        <v>2.6991420898085601E-2</v>
      </c>
      <c r="W829" s="17">
        <v>4.8112246193949E-2</v>
      </c>
      <c r="X829" s="17">
        <v>5.28986709868247E-2</v>
      </c>
      <c r="Y829" s="17">
        <v>7.8920854800353907E-2</v>
      </c>
      <c r="Z829" s="17"/>
      <c r="AA829" s="17">
        <v>2.7721105421861299E-2</v>
      </c>
      <c r="AB829" s="17">
        <v>3.3269393793837899E-2</v>
      </c>
      <c r="AC829" s="17">
        <v>8.4930149040698996E-2</v>
      </c>
      <c r="AD829" s="17">
        <v>3.6619907427565997E-2</v>
      </c>
      <c r="AE829" s="17">
        <v>5.9123659915258399E-2</v>
      </c>
      <c r="AF829" s="17"/>
      <c r="AG829" s="17">
        <v>2.73298705522327E-2</v>
      </c>
      <c r="AH829" s="17">
        <v>3.8483980912639597E-2</v>
      </c>
      <c r="AI829" s="17">
        <v>8.4389593118341003E-2</v>
      </c>
      <c r="AJ829" s="17">
        <v>1.6458359188220799E-2</v>
      </c>
      <c r="AK829" s="17">
        <v>6.0652637735045097E-2</v>
      </c>
    </row>
    <row r="830" spans="2:37" x14ac:dyDescent="0.2">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c r="AJ830" s="17"/>
      <c r="AK830" s="17"/>
    </row>
    <row r="831" spans="2:37" x14ac:dyDescent="0.2">
      <c r="B831" s="6" t="s">
        <v>339</v>
      </c>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c r="AD831" s="17"/>
      <c r="AE831" s="17"/>
      <c r="AF831" s="17"/>
      <c r="AG831" s="17"/>
      <c r="AH831" s="17"/>
      <c r="AI831" s="17"/>
      <c r="AJ831" s="17"/>
      <c r="AK831" s="17"/>
    </row>
    <row r="832" spans="2:37" x14ac:dyDescent="0.2">
      <c r="B832" s="21" t="s">
        <v>60</v>
      </c>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c r="AD832" s="17"/>
      <c r="AE832" s="17"/>
      <c r="AF832" s="17"/>
      <c r="AG832" s="17"/>
      <c r="AH832" s="17"/>
      <c r="AI832" s="17"/>
      <c r="AJ832" s="17"/>
      <c r="AK832" s="17"/>
    </row>
    <row r="833" spans="2:37" x14ac:dyDescent="0.2">
      <c r="B833" t="s">
        <v>329</v>
      </c>
      <c r="C833" s="17">
        <v>0.113128888544704</v>
      </c>
      <c r="D833" s="17">
        <v>0.102533724688981</v>
      </c>
      <c r="E833" s="17">
        <v>0.123472311904248</v>
      </c>
      <c r="F833" s="17"/>
      <c r="G833" s="17">
        <v>0.13466604752373099</v>
      </c>
      <c r="H833" s="17">
        <v>7.97966586720735E-2</v>
      </c>
      <c r="I833" s="17">
        <v>7.7466457675923195E-2</v>
      </c>
      <c r="J833" s="17">
        <v>0.124008952468178</v>
      </c>
      <c r="K833" s="17">
        <v>0.114214010019697</v>
      </c>
      <c r="L833" s="17">
        <v>0.14527436635044599</v>
      </c>
      <c r="M833" s="17"/>
      <c r="N833" s="17">
        <v>8.1073233930002306E-2</v>
      </c>
      <c r="O833" s="17">
        <v>0.115545047495297</v>
      </c>
      <c r="P833" s="17">
        <v>9.4965433179216602E-2</v>
      </c>
      <c r="Q833" s="17">
        <v>0.113897837233087</v>
      </c>
      <c r="R833" s="17">
        <v>0.169820855050966</v>
      </c>
      <c r="S833" s="17">
        <v>0.123375753568783</v>
      </c>
      <c r="T833" s="17">
        <v>8.1316257896256003E-2</v>
      </c>
      <c r="U833" s="17">
        <v>8.9590299419006703E-2</v>
      </c>
      <c r="V833" s="17">
        <v>0.120653949131846</v>
      </c>
      <c r="W833" s="17">
        <v>0.116197358340783</v>
      </c>
      <c r="X833" s="17">
        <v>0.15953733003058601</v>
      </c>
      <c r="Y833" s="17">
        <v>0.137816965972997</v>
      </c>
      <c r="Z833" s="17"/>
      <c r="AA833" s="17">
        <v>9.0548517441605594E-2</v>
      </c>
      <c r="AB833" s="17">
        <v>9.4093217722925407E-2</v>
      </c>
      <c r="AC833" s="17">
        <v>0.104157902762066</v>
      </c>
      <c r="AD833" s="17">
        <v>0.108433500410649</v>
      </c>
      <c r="AE833" s="17">
        <v>0.15449797850583699</v>
      </c>
      <c r="AF833" s="17"/>
      <c r="AG833" s="17">
        <v>0.12036536515921301</v>
      </c>
      <c r="AH833" s="17">
        <v>9.5433437616926894E-2</v>
      </c>
      <c r="AI833" s="17">
        <v>0.13529798921577399</v>
      </c>
      <c r="AJ833" s="17">
        <v>0.114144883670176</v>
      </c>
      <c r="AK833" s="17">
        <v>0.195544640032838</v>
      </c>
    </row>
    <row r="834" spans="2:37" x14ac:dyDescent="0.2">
      <c r="B834" t="s">
        <v>330</v>
      </c>
      <c r="C834" s="17">
        <v>0.30605485453558701</v>
      </c>
      <c r="D834" s="17">
        <v>0.28324985542792003</v>
      </c>
      <c r="E834" s="17">
        <v>0.32831800814950701</v>
      </c>
      <c r="F834" s="17"/>
      <c r="G834" s="17">
        <v>0.26286929056164798</v>
      </c>
      <c r="H834" s="17">
        <v>0.244629299330203</v>
      </c>
      <c r="I834" s="17">
        <v>0.278148752397543</v>
      </c>
      <c r="J834" s="17">
        <v>0.29510324828877099</v>
      </c>
      <c r="K834" s="17">
        <v>0.34643414113515802</v>
      </c>
      <c r="L834" s="17">
        <v>0.38880247146406599</v>
      </c>
      <c r="M834" s="17"/>
      <c r="N834" s="17">
        <v>0.26486524286137397</v>
      </c>
      <c r="O834" s="17">
        <v>0.34767583603997798</v>
      </c>
      <c r="P834" s="17">
        <v>0.35678324593593802</v>
      </c>
      <c r="Q834" s="17">
        <v>0.35575658512314301</v>
      </c>
      <c r="R834" s="17">
        <v>0.256380990517796</v>
      </c>
      <c r="S834" s="17">
        <v>0.24087327560449201</v>
      </c>
      <c r="T834" s="17">
        <v>0.316942309634691</v>
      </c>
      <c r="U834" s="17">
        <v>0.27842159991398002</v>
      </c>
      <c r="V834" s="17">
        <v>0.290767363847176</v>
      </c>
      <c r="W834" s="17">
        <v>0.34646769732614902</v>
      </c>
      <c r="X834" s="17">
        <v>0.335092663411172</v>
      </c>
      <c r="Y834" s="17">
        <v>0.23884391534537699</v>
      </c>
      <c r="Z834" s="17"/>
      <c r="AA834" s="17">
        <v>0.30616113850341298</v>
      </c>
      <c r="AB834" s="17">
        <v>0.27472216654380599</v>
      </c>
      <c r="AC834" s="17">
        <v>0.344132855884838</v>
      </c>
      <c r="AD834" s="17">
        <v>0.33590214517998002</v>
      </c>
      <c r="AE834" s="17">
        <v>0.326693807303925</v>
      </c>
      <c r="AF834" s="17"/>
      <c r="AG834" s="17">
        <v>0.293784803768114</v>
      </c>
      <c r="AH834" s="17">
        <v>0.30665573922482398</v>
      </c>
      <c r="AI834" s="17">
        <v>0.35471303129014198</v>
      </c>
      <c r="AJ834" s="17">
        <v>0.28283711504945402</v>
      </c>
      <c r="AK834" s="17">
        <v>0.217066058813464</v>
      </c>
    </row>
    <row r="835" spans="2:37" x14ac:dyDescent="0.2">
      <c r="B835" t="s">
        <v>278</v>
      </c>
      <c r="C835" s="17">
        <v>0.41683641495599699</v>
      </c>
      <c r="D835" s="17">
        <v>0.456568550773501</v>
      </c>
      <c r="E835" s="17">
        <v>0.378048312446636</v>
      </c>
      <c r="F835" s="17"/>
      <c r="G835" s="17">
        <v>0.34903382393112797</v>
      </c>
      <c r="H835" s="17">
        <v>0.40792698469467198</v>
      </c>
      <c r="I835" s="17">
        <v>0.42306906777579201</v>
      </c>
      <c r="J835" s="17">
        <v>0.48470353217105999</v>
      </c>
      <c r="K835" s="17">
        <v>0.44497453040898</v>
      </c>
      <c r="L835" s="17">
        <v>0.38996602621098098</v>
      </c>
      <c r="M835" s="17"/>
      <c r="N835" s="17">
        <v>0.38588941005275501</v>
      </c>
      <c r="O835" s="17">
        <v>0.41122140264714602</v>
      </c>
      <c r="P835" s="17">
        <v>0.383483264476216</v>
      </c>
      <c r="Q835" s="17">
        <v>0.41860581426197402</v>
      </c>
      <c r="R835" s="17">
        <v>0.41760098955428798</v>
      </c>
      <c r="S835" s="17">
        <v>0.46734986329332701</v>
      </c>
      <c r="T835" s="17">
        <v>0.43822152495137101</v>
      </c>
      <c r="U835" s="17">
        <v>0.46467080739337502</v>
      </c>
      <c r="V835" s="17">
        <v>0.42045764335006203</v>
      </c>
      <c r="W835" s="17">
        <v>0.40419151946985599</v>
      </c>
      <c r="X835" s="17">
        <v>0.37987074084295502</v>
      </c>
      <c r="Y835" s="17">
        <v>0.48214447347424999</v>
      </c>
      <c r="Z835" s="17"/>
      <c r="AA835" s="17">
        <v>0.45994585133593102</v>
      </c>
      <c r="AB835" s="17">
        <v>0.39492041418699297</v>
      </c>
      <c r="AC835" s="17">
        <v>0.39558096464780401</v>
      </c>
      <c r="AD835" s="17">
        <v>0.43686604424693798</v>
      </c>
      <c r="AE835" s="17">
        <v>0.39164374487502901</v>
      </c>
      <c r="AF835" s="17"/>
      <c r="AG835" s="17">
        <v>0.45224270946447997</v>
      </c>
      <c r="AH835" s="17">
        <v>0.42431804462640099</v>
      </c>
      <c r="AI835" s="17">
        <v>0.38190738727377199</v>
      </c>
      <c r="AJ835" s="17">
        <v>0.44923090421518902</v>
      </c>
      <c r="AK835" s="17">
        <v>0.38419500542422003</v>
      </c>
    </row>
    <row r="836" spans="2:37" x14ac:dyDescent="0.2">
      <c r="B836" t="s">
        <v>331</v>
      </c>
      <c r="C836" s="17">
        <v>7.4283566075170795E-2</v>
      </c>
      <c r="D836" s="17">
        <v>8.5062220900255905E-2</v>
      </c>
      <c r="E836" s="17">
        <v>6.3761011481359001E-2</v>
      </c>
      <c r="F836" s="17"/>
      <c r="G836" s="17">
        <v>0.125416036818291</v>
      </c>
      <c r="H836" s="17">
        <v>0.168332117582429</v>
      </c>
      <c r="I836" s="17">
        <v>0.100206125556849</v>
      </c>
      <c r="J836" s="17">
        <v>3.5429482032292597E-2</v>
      </c>
      <c r="K836" s="17">
        <v>2.9403960440235601E-2</v>
      </c>
      <c r="L836" s="17">
        <v>4.8254452918398104E-3</v>
      </c>
      <c r="M836" s="17"/>
      <c r="N836" s="17">
        <v>0.138791153165607</v>
      </c>
      <c r="O836" s="17">
        <v>6.0804682800741403E-2</v>
      </c>
      <c r="P836" s="17">
        <v>5.33448865079389E-2</v>
      </c>
      <c r="Q836" s="17">
        <v>4.2473403338471098E-2</v>
      </c>
      <c r="R836" s="17">
        <v>7.1407669835668902E-2</v>
      </c>
      <c r="S836" s="17">
        <v>8.23314852481071E-2</v>
      </c>
      <c r="T836" s="17">
        <v>4.7363504627035799E-2</v>
      </c>
      <c r="U836" s="17">
        <v>7.0045627691736403E-2</v>
      </c>
      <c r="V836" s="17">
        <v>7.9723333584789099E-2</v>
      </c>
      <c r="W836" s="17">
        <v>6.9822940755663296E-2</v>
      </c>
      <c r="X836" s="17">
        <v>5.7960457726314897E-2</v>
      </c>
      <c r="Y836" s="17">
        <v>6.2639009418401698E-2</v>
      </c>
      <c r="Z836" s="17"/>
      <c r="AA836" s="17">
        <v>9.3515515842271205E-2</v>
      </c>
      <c r="AB836" s="17">
        <v>0.121178428121128</v>
      </c>
      <c r="AC836" s="17">
        <v>7.0322835511775705E-2</v>
      </c>
      <c r="AD836" s="17">
        <v>5.2989012409523202E-2</v>
      </c>
      <c r="AE836" s="17">
        <v>5.1596140342424102E-2</v>
      </c>
      <c r="AF836" s="17"/>
      <c r="AG836" s="17">
        <v>8.1890504306765005E-2</v>
      </c>
      <c r="AH836" s="17">
        <v>8.3530580354866005E-2</v>
      </c>
      <c r="AI836" s="17">
        <v>5.6828679677794702E-2</v>
      </c>
      <c r="AJ836" s="17">
        <v>6.49258513556141E-2</v>
      </c>
      <c r="AK836" s="17">
        <v>9.6324712140064495E-2</v>
      </c>
    </row>
    <row r="837" spans="2:37" x14ac:dyDescent="0.2">
      <c r="B837" t="s">
        <v>332</v>
      </c>
      <c r="C837" s="17">
        <v>3.1270320055118997E-2</v>
      </c>
      <c r="D837" s="17">
        <v>3.67215426957321E-2</v>
      </c>
      <c r="E837" s="17">
        <v>2.5948618157273801E-2</v>
      </c>
      <c r="F837" s="17"/>
      <c r="G837" s="17">
        <v>6.4268499863402495E-2</v>
      </c>
      <c r="H837" s="17">
        <v>6.5660101639166496E-2</v>
      </c>
      <c r="I837" s="17">
        <v>5.1494030535899897E-2</v>
      </c>
      <c r="J837" s="17">
        <v>1.21255831548377E-2</v>
      </c>
      <c r="K837" s="17">
        <v>2.4916243415781798E-3</v>
      </c>
      <c r="L837" s="17">
        <v>0</v>
      </c>
      <c r="M837" s="17"/>
      <c r="N837" s="17">
        <v>4.94195097032578E-2</v>
      </c>
      <c r="O837" s="17">
        <v>1.33947282376341E-2</v>
      </c>
      <c r="P837" s="17">
        <v>3.2826138723851803E-2</v>
      </c>
      <c r="Q837" s="17">
        <v>9.7740337629052994E-3</v>
      </c>
      <c r="R837" s="17">
        <v>2.7163266833665298E-2</v>
      </c>
      <c r="S837" s="17">
        <v>4.5759569818905901E-2</v>
      </c>
      <c r="T837" s="17">
        <v>1.8038923149327198E-2</v>
      </c>
      <c r="U837" s="17">
        <v>5.0326500464576603E-2</v>
      </c>
      <c r="V837" s="17">
        <v>5.1220087481154197E-2</v>
      </c>
      <c r="W837" s="17">
        <v>3.3444507552593102E-2</v>
      </c>
      <c r="X837" s="17">
        <v>1.0507084978643401E-2</v>
      </c>
      <c r="Y837" s="17">
        <v>1.4892155852263601E-2</v>
      </c>
      <c r="Z837" s="17"/>
      <c r="AA837" s="17">
        <v>1.8493927125684002E-2</v>
      </c>
      <c r="AB837" s="17">
        <v>7.8778408828054994E-2</v>
      </c>
      <c r="AC837" s="17">
        <v>8.3747249630302806E-3</v>
      </c>
      <c r="AD837" s="17">
        <v>2.0555452879422599E-2</v>
      </c>
      <c r="AE837" s="17">
        <v>2.7816375112361499E-2</v>
      </c>
      <c r="AF837" s="17"/>
      <c r="AG837" s="17">
        <v>1.7560391220283401E-2</v>
      </c>
      <c r="AH837" s="17">
        <v>5.0053450962712701E-2</v>
      </c>
      <c r="AI837" s="17">
        <v>5.3701383783378697E-3</v>
      </c>
      <c r="AJ837" s="17">
        <v>4.5576760567730801E-2</v>
      </c>
      <c r="AK837" s="17">
        <v>3.3432569489141001E-2</v>
      </c>
    </row>
    <row r="838" spans="2:37" x14ac:dyDescent="0.2">
      <c r="B838" t="s">
        <v>153</v>
      </c>
      <c r="C838" s="17">
        <v>5.8425955833419703E-2</v>
      </c>
      <c r="D838" s="17">
        <v>3.5864105513612098E-2</v>
      </c>
      <c r="E838" s="17">
        <v>8.0451737860976799E-2</v>
      </c>
      <c r="F838" s="17"/>
      <c r="G838" s="17">
        <v>6.3746301301799299E-2</v>
      </c>
      <c r="H838" s="17">
        <v>3.3654838081456202E-2</v>
      </c>
      <c r="I838" s="17">
        <v>6.9615566057992295E-2</v>
      </c>
      <c r="J838" s="17">
        <v>4.8629201884862701E-2</v>
      </c>
      <c r="K838" s="17">
        <v>6.24817336543496E-2</v>
      </c>
      <c r="L838" s="17">
        <v>7.1131690682668794E-2</v>
      </c>
      <c r="M838" s="17"/>
      <c r="N838" s="17">
        <v>7.9961450287004299E-2</v>
      </c>
      <c r="O838" s="17">
        <v>5.1358302779203002E-2</v>
      </c>
      <c r="P838" s="17">
        <v>7.85970311768385E-2</v>
      </c>
      <c r="Q838" s="17">
        <v>5.94923262804209E-2</v>
      </c>
      <c r="R838" s="17">
        <v>5.7626228207616197E-2</v>
      </c>
      <c r="S838" s="17">
        <v>4.0310052466386803E-2</v>
      </c>
      <c r="T838" s="17">
        <v>9.8117479741319499E-2</v>
      </c>
      <c r="U838" s="17">
        <v>4.6945165117325501E-2</v>
      </c>
      <c r="V838" s="17">
        <v>3.7177622604972697E-2</v>
      </c>
      <c r="W838" s="17">
        <v>2.9875976554955799E-2</v>
      </c>
      <c r="X838" s="17">
        <v>5.7031723010329799E-2</v>
      </c>
      <c r="Y838" s="17">
        <v>6.3663479936711106E-2</v>
      </c>
      <c r="Z838" s="17"/>
      <c r="AA838" s="17">
        <v>3.1335049751096002E-2</v>
      </c>
      <c r="AB838" s="17">
        <v>3.6307364597092502E-2</v>
      </c>
      <c r="AC838" s="17">
        <v>7.7430716230485905E-2</v>
      </c>
      <c r="AD838" s="17">
        <v>4.52538448734882E-2</v>
      </c>
      <c r="AE838" s="17">
        <v>4.7751953860423801E-2</v>
      </c>
      <c r="AF838" s="17"/>
      <c r="AG838" s="17">
        <v>3.4156226081144901E-2</v>
      </c>
      <c r="AH838" s="17">
        <v>4.0008747214269502E-2</v>
      </c>
      <c r="AI838" s="17">
        <v>6.5882774164179495E-2</v>
      </c>
      <c r="AJ838" s="17">
        <v>4.3284485141835798E-2</v>
      </c>
      <c r="AK838" s="17">
        <v>7.3437014100272896E-2</v>
      </c>
    </row>
    <row r="839" spans="2:37" x14ac:dyDescent="0.2">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c r="AD839" s="17"/>
      <c r="AE839" s="17"/>
      <c r="AF839" s="17"/>
      <c r="AG839" s="17"/>
      <c r="AH839" s="17"/>
      <c r="AI839" s="17"/>
      <c r="AJ839" s="17"/>
      <c r="AK839" s="17"/>
    </row>
    <row r="840" spans="2:37" x14ac:dyDescent="0.2">
      <c r="B840" s="6" t="s">
        <v>342</v>
      </c>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c r="AD840" s="17"/>
      <c r="AE840" s="17"/>
      <c r="AF840" s="17"/>
      <c r="AG840" s="17"/>
      <c r="AH840" s="17"/>
      <c r="AI840" s="17"/>
      <c r="AJ840" s="17"/>
      <c r="AK840" s="17"/>
    </row>
    <row r="841" spans="2:37" x14ac:dyDescent="0.2">
      <c r="B841" s="21" t="s">
        <v>60</v>
      </c>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c r="AI841" s="17"/>
      <c r="AJ841" s="17"/>
      <c r="AK841" s="17"/>
    </row>
    <row r="842" spans="2:37" x14ac:dyDescent="0.2">
      <c r="B842" t="s">
        <v>230</v>
      </c>
      <c r="C842" s="17">
        <v>9.0574704463354194E-2</v>
      </c>
      <c r="D842" s="17">
        <v>9.24624274716285E-2</v>
      </c>
      <c r="E842" s="17">
        <v>8.8731833647385003E-2</v>
      </c>
      <c r="F842" s="17"/>
      <c r="G842" s="17">
        <v>0.156715714646398</v>
      </c>
      <c r="H842" s="17">
        <v>0.122313101856175</v>
      </c>
      <c r="I842" s="17">
        <v>9.2848153309712494E-2</v>
      </c>
      <c r="J842" s="17">
        <v>9.97265358192784E-2</v>
      </c>
      <c r="K842" s="17">
        <v>4.4488366500232503E-2</v>
      </c>
      <c r="L842" s="17">
        <v>4.27756534460563E-2</v>
      </c>
      <c r="M842" s="17"/>
      <c r="N842" s="17">
        <v>0.126779772614009</v>
      </c>
      <c r="O842" s="17">
        <v>7.5355556446431798E-2</v>
      </c>
      <c r="P842" s="17">
        <v>6.8971715190929803E-2</v>
      </c>
      <c r="Q842" s="17">
        <v>5.6270632539999497E-2</v>
      </c>
      <c r="R842" s="17">
        <v>0.108482520288704</v>
      </c>
      <c r="S842" s="17">
        <v>0.12223564762813401</v>
      </c>
      <c r="T842" s="17">
        <v>7.6459821998735897E-2</v>
      </c>
      <c r="U842" s="17">
        <v>9.1013536059309202E-2</v>
      </c>
      <c r="V842" s="17">
        <v>8.7415189038786797E-2</v>
      </c>
      <c r="W842" s="17">
        <v>9.5962133849097006E-2</v>
      </c>
      <c r="X842" s="17">
        <v>8.9454690215258606E-2</v>
      </c>
      <c r="Y842" s="17">
        <v>4.5250550371398197E-2</v>
      </c>
      <c r="Z842" s="17"/>
      <c r="AA842" s="17">
        <v>8.0411816423650001E-2</v>
      </c>
      <c r="AB842" s="17">
        <v>0.13438282831750201</v>
      </c>
      <c r="AC842" s="17">
        <v>3.28014539927102E-2</v>
      </c>
      <c r="AD842" s="17">
        <v>7.8650969134332296E-2</v>
      </c>
      <c r="AE842" s="17">
        <v>0.13134531420193801</v>
      </c>
      <c r="AF842" s="17"/>
      <c r="AG842" s="17">
        <v>8.3252474595087306E-2</v>
      </c>
      <c r="AH842" s="17">
        <v>0.100403060878484</v>
      </c>
      <c r="AI842" s="17">
        <v>5.0075912371881602E-2</v>
      </c>
      <c r="AJ842" s="17">
        <v>5.7844558373656901E-2</v>
      </c>
      <c r="AK842" s="17">
        <v>0.162309202990851</v>
      </c>
    </row>
    <row r="843" spans="2:37" x14ac:dyDescent="0.2">
      <c r="B843" t="s">
        <v>340</v>
      </c>
      <c r="C843" s="17">
        <v>0.30293001266001501</v>
      </c>
      <c r="D843" s="17">
        <v>0.30645669590048502</v>
      </c>
      <c r="E843" s="17">
        <v>0.29948712321461501</v>
      </c>
      <c r="F843" s="17"/>
      <c r="G843" s="17">
        <v>0.31266533444622302</v>
      </c>
      <c r="H843" s="17">
        <v>0.35766868546014702</v>
      </c>
      <c r="I843" s="17">
        <v>0.33235965016952601</v>
      </c>
      <c r="J843" s="17">
        <v>0.28999783930428902</v>
      </c>
      <c r="K843" s="17">
        <v>0.27518576848697701</v>
      </c>
      <c r="L843" s="17">
        <v>0.25735314220142202</v>
      </c>
      <c r="M843" s="17"/>
      <c r="N843" s="17">
        <v>0.29652300624768302</v>
      </c>
      <c r="O843" s="17">
        <v>0.28555892953649298</v>
      </c>
      <c r="P843" s="17">
        <v>0.32248135971986303</v>
      </c>
      <c r="Q843" s="17">
        <v>0.23985279824286501</v>
      </c>
      <c r="R843" s="17">
        <v>0.378036200684502</v>
      </c>
      <c r="S843" s="17">
        <v>0.32180899070015601</v>
      </c>
      <c r="T843" s="17">
        <v>0.26012869449356502</v>
      </c>
      <c r="U843" s="17">
        <v>0.28208477060288001</v>
      </c>
      <c r="V843" s="17">
        <v>0.30524883989311402</v>
      </c>
      <c r="W843" s="17">
        <v>0.34067323379561398</v>
      </c>
      <c r="X843" s="17">
        <v>0.297241337406493</v>
      </c>
      <c r="Y843" s="17">
        <v>0.34277207269767901</v>
      </c>
      <c r="Z843" s="17"/>
      <c r="AA843" s="17">
        <v>0.33584849164531799</v>
      </c>
      <c r="AB843" s="17">
        <v>0.33629515558504702</v>
      </c>
      <c r="AC843" s="17">
        <v>0.31533843853531801</v>
      </c>
      <c r="AD843" s="17">
        <v>0.27966540942278301</v>
      </c>
      <c r="AE843" s="17">
        <v>0.31644044540238297</v>
      </c>
      <c r="AF843" s="17"/>
      <c r="AG843" s="17">
        <v>0.30151227559587301</v>
      </c>
      <c r="AH843" s="17">
        <v>0.33146513731989402</v>
      </c>
      <c r="AI843" s="17">
        <v>0.30644063168444202</v>
      </c>
      <c r="AJ843" s="17">
        <v>0.257533718937905</v>
      </c>
      <c r="AK843" s="17">
        <v>0.29967759731372501</v>
      </c>
    </row>
    <row r="844" spans="2:37" x14ac:dyDescent="0.2">
      <c r="B844" t="s">
        <v>341</v>
      </c>
      <c r="C844" s="17">
        <v>0.149533751899004</v>
      </c>
      <c r="D844" s="17">
        <v>0.15124287457663901</v>
      </c>
      <c r="E844" s="17">
        <v>0.14786523787988301</v>
      </c>
      <c r="F844" s="17"/>
      <c r="G844" s="17">
        <v>0.18062784433932999</v>
      </c>
      <c r="H844" s="17">
        <v>0.189460740689534</v>
      </c>
      <c r="I844" s="17">
        <v>0.18638118986864399</v>
      </c>
      <c r="J844" s="17">
        <v>0.126990515707958</v>
      </c>
      <c r="K844" s="17">
        <v>0.125184436031304</v>
      </c>
      <c r="L844" s="17">
        <v>0.101344319046951</v>
      </c>
      <c r="M844" s="17"/>
      <c r="N844" s="17">
        <v>0.198516810926888</v>
      </c>
      <c r="O844" s="17">
        <v>0.121240129020263</v>
      </c>
      <c r="P844" s="17">
        <v>0.12806352550961</v>
      </c>
      <c r="Q844" s="17">
        <v>0.17477576704768999</v>
      </c>
      <c r="R844" s="17">
        <v>0.168449061237578</v>
      </c>
      <c r="S844" s="17">
        <v>0.14144806422867801</v>
      </c>
      <c r="T844" s="17">
        <v>0.16421963482913601</v>
      </c>
      <c r="U844" s="17">
        <v>0.14141522605594301</v>
      </c>
      <c r="V844" s="17">
        <v>0.12192239688333099</v>
      </c>
      <c r="W844" s="17">
        <v>0.12316988026900599</v>
      </c>
      <c r="X844" s="17">
        <v>0.13596184147599899</v>
      </c>
      <c r="Y844" s="17">
        <v>0.18031000740363301</v>
      </c>
      <c r="Z844" s="17"/>
      <c r="AA844" s="17">
        <v>0.13113491780331701</v>
      </c>
      <c r="AB844" s="17">
        <v>0.16797506593035699</v>
      </c>
      <c r="AC844" s="17">
        <v>0.169359752002608</v>
      </c>
      <c r="AD844" s="17">
        <v>0.16337941272634701</v>
      </c>
      <c r="AE844" s="17">
        <v>0.161643360403464</v>
      </c>
      <c r="AF844" s="17"/>
      <c r="AG844" s="17">
        <v>0.124544918485277</v>
      </c>
      <c r="AH844" s="17">
        <v>0.15499122799366499</v>
      </c>
      <c r="AI844" s="17">
        <v>0.1809552339729</v>
      </c>
      <c r="AJ844" s="17">
        <v>0.18589955819790199</v>
      </c>
      <c r="AK844" s="17">
        <v>0.17896910612379199</v>
      </c>
    </row>
    <row r="845" spans="2:37" x14ac:dyDescent="0.2">
      <c r="B845" t="s">
        <v>233</v>
      </c>
      <c r="C845" s="17">
        <v>0.37357775133631599</v>
      </c>
      <c r="D845" s="17">
        <v>0.38084324608551801</v>
      </c>
      <c r="E845" s="17">
        <v>0.36648488433295201</v>
      </c>
      <c r="F845" s="17"/>
      <c r="G845" s="17">
        <v>0.25989067375105801</v>
      </c>
      <c r="H845" s="17">
        <v>0.27742717688500301</v>
      </c>
      <c r="I845" s="17">
        <v>0.31122744866933599</v>
      </c>
      <c r="J845" s="17">
        <v>0.39491145076147299</v>
      </c>
      <c r="K845" s="17">
        <v>0.45071524669796698</v>
      </c>
      <c r="L845" s="17">
        <v>0.50818323113036901</v>
      </c>
      <c r="M845" s="17"/>
      <c r="N845" s="17">
        <v>0.313066317067073</v>
      </c>
      <c r="O845" s="17">
        <v>0.41094941770027499</v>
      </c>
      <c r="P845" s="17">
        <v>0.39094026105136098</v>
      </c>
      <c r="Q845" s="17">
        <v>0.41854707302569299</v>
      </c>
      <c r="R845" s="17">
        <v>0.29360531094728098</v>
      </c>
      <c r="S845" s="17">
        <v>0.36905528194513298</v>
      </c>
      <c r="T845" s="17">
        <v>0.40982637569028402</v>
      </c>
      <c r="U845" s="17">
        <v>0.41618730956595201</v>
      </c>
      <c r="V845" s="17">
        <v>0.40500465770030702</v>
      </c>
      <c r="W845" s="17">
        <v>0.33795019066896298</v>
      </c>
      <c r="X845" s="17">
        <v>0.37227773691920402</v>
      </c>
      <c r="Y845" s="17">
        <v>0.35378645391920099</v>
      </c>
      <c r="Z845" s="17"/>
      <c r="AA845" s="17">
        <v>0.374301765742869</v>
      </c>
      <c r="AB845" s="17">
        <v>0.31713670672044197</v>
      </c>
      <c r="AC845" s="17">
        <v>0.42488435243974298</v>
      </c>
      <c r="AD845" s="17">
        <v>0.40025012519145697</v>
      </c>
      <c r="AE845" s="17">
        <v>0.297544622911879</v>
      </c>
      <c r="AF845" s="17"/>
      <c r="AG845" s="17">
        <v>0.41060176127674802</v>
      </c>
      <c r="AH845" s="17">
        <v>0.35759717497466897</v>
      </c>
      <c r="AI845" s="17">
        <v>0.37668503585213298</v>
      </c>
      <c r="AJ845" s="17">
        <v>0.39975631338082201</v>
      </c>
      <c r="AK845" s="17">
        <v>0.26445723767817902</v>
      </c>
    </row>
    <row r="846" spans="2:37" x14ac:dyDescent="0.2">
      <c r="B846" t="s">
        <v>153</v>
      </c>
      <c r="C846" s="17">
        <v>8.3383779641307096E-2</v>
      </c>
      <c r="D846" s="17">
        <v>6.89947559657315E-2</v>
      </c>
      <c r="E846" s="17">
        <v>9.7430920925165199E-2</v>
      </c>
      <c r="F846" s="17"/>
      <c r="G846" s="17">
        <v>9.0100432816990594E-2</v>
      </c>
      <c r="H846" s="17">
        <v>5.3130295109139802E-2</v>
      </c>
      <c r="I846" s="17">
        <v>7.7183557982781301E-2</v>
      </c>
      <c r="J846" s="17">
        <v>8.8373658407002398E-2</v>
      </c>
      <c r="K846" s="17">
        <v>0.10442618228351901</v>
      </c>
      <c r="L846" s="17">
        <v>9.0343654175203597E-2</v>
      </c>
      <c r="M846" s="17"/>
      <c r="N846" s="17">
        <v>6.5114093144347504E-2</v>
      </c>
      <c r="O846" s="17">
        <v>0.106895967296537</v>
      </c>
      <c r="P846" s="17">
        <v>8.9543138528236393E-2</v>
      </c>
      <c r="Q846" s="17">
        <v>0.110553729143753</v>
      </c>
      <c r="R846" s="17">
        <v>5.1426906841935002E-2</v>
      </c>
      <c r="S846" s="17">
        <v>4.5452015497899102E-2</v>
      </c>
      <c r="T846" s="17">
        <v>8.9365472988278405E-2</v>
      </c>
      <c r="U846" s="17">
        <v>6.9299157715915896E-2</v>
      </c>
      <c r="V846" s="17">
        <v>8.0408916484460302E-2</v>
      </c>
      <c r="W846" s="17">
        <v>0.10224456141732099</v>
      </c>
      <c r="X846" s="17">
        <v>0.105064393983045</v>
      </c>
      <c r="Y846" s="17">
        <v>7.7880915608089296E-2</v>
      </c>
      <c r="Z846" s="17"/>
      <c r="AA846" s="17">
        <v>7.8303008384847397E-2</v>
      </c>
      <c r="AB846" s="17">
        <v>4.4210243446651899E-2</v>
      </c>
      <c r="AC846" s="17">
        <v>5.7616003029620201E-2</v>
      </c>
      <c r="AD846" s="17">
        <v>7.8054083525080906E-2</v>
      </c>
      <c r="AE846" s="17">
        <v>9.3026257080336697E-2</v>
      </c>
      <c r="AF846" s="17"/>
      <c r="AG846" s="17">
        <v>8.0088570047015001E-2</v>
      </c>
      <c r="AH846" s="17">
        <v>5.5543398833288599E-2</v>
      </c>
      <c r="AI846" s="17">
        <v>8.58431861186435E-2</v>
      </c>
      <c r="AJ846" s="17">
        <v>9.8965851109713801E-2</v>
      </c>
      <c r="AK846" s="17">
        <v>9.4586855893453697E-2</v>
      </c>
    </row>
    <row r="847" spans="2:37" x14ac:dyDescent="0.2">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c r="AD847" s="17"/>
      <c r="AE847" s="17"/>
      <c r="AF847" s="17"/>
      <c r="AG847" s="17"/>
      <c r="AH847" s="17"/>
      <c r="AI847" s="17"/>
      <c r="AJ847" s="17"/>
      <c r="AK847" s="17"/>
    </row>
    <row r="848" spans="2:37" x14ac:dyDescent="0.2">
      <c r="B848" s="6" t="s">
        <v>345</v>
      </c>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c r="AD848" s="17"/>
      <c r="AE848" s="17"/>
      <c r="AF848" s="17"/>
      <c r="AG848" s="17"/>
      <c r="AH848" s="17"/>
      <c r="AI848" s="17"/>
      <c r="AJ848" s="17"/>
      <c r="AK848" s="17"/>
    </row>
    <row r="849" spans="2:37" x14ac:dyDescent="0.2">
      <c r="B849" s="21" t="s">
        <v>60</v>
      </c>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c r="AD849" s="17"/>
      <c r="AE849" s="17"/>
      <c r="AF849" s="17"/>
      <c r="AG849" s="17"/>
      <c r="AH849" s="17"/>
      <c r="AI849" s="17"/>
      <c r="AJ849" s="17"/>
      <c r="AK849" s="17"/>
    </row>
    <row r="850" spans="2:37" x14ac:dyDescent="0.2">
      <c r="B850" t="s">
        <v>137</v>
      </c>
      <c r="C850" s="17">
        <v>9.65221294084989E-2</v>
      </c>
      <c r="D850" s="17">
        <v>9.8550430924365495E-2</v>
      </c>
      <c r="E850" s="17">
        <v>9.4542020222356402E-2</v>
      </c>
      <c r="F850" s="17"/>
      <c r="G850" s="17">
        <v>0.163361345658566</v>
      </c>
      <c r="H850" s="17">
        <v>0.129173669101283</v>
      </c>
      <c r="I850" s="17">
        <v>0.103408332408379</v>
      </c>
      <c r="J850" s="17">
        <v>6.6789718908186302E-2</v>
      </c>
      <c r="K850" s="17">
        <v>6.0675839294214502E-2</v>
      </c>
      <c r="L850" s="17">
        <v>6.8424522265292304E-2</v>
      </c>
      <c r="M850" s="17"/>
      <c r="N850" s="17">
        <v>0.12312326252106701</v>
      </c>
      <c r="O850" s="17">
        <v>8.0341609898821997E-2</v>
      </c>
      <c r="P850" s="17">
        <v>0.110589206769011</v>
      </c>
      <c r="Q850" s="17">
        <v>8.3574643305853596E-2</v>
      </c>
      <c r="R850" s="17">
        <v>9.5863958801863797E-2</v>
      </c>
      <c r="S850" s="17">
        <v>0.117747566718648</v>
      </c>
      <c r="T850" s="17">
        <v>7.8131164531924396E-2</v>
      </c>
      <c r="U850" s="17">
        <v>0.11905185080068401</v>
      </c>
      <c r="V850" s="17">
        <v>0.109025494156477</v>
      </c>
      <c r="W850" s="17">
        <v>8.1424158925231402E-2</v>
      </c>
      <c r="X850" s="17">
        <v>5.95311762175154E-2</v>
      </c>
      <c r="Y850" s="17">
        <v>6.1608809489483003E-2</v>
      </c>
      <c r="Z850" s="17"/>
      <c r="AA850" s="17">
        <v>0.120040554240855</v>
      </c>
      <c r="AB850" s="17">
        <v>0.148707909004544</v>
      </c>
      <c r="AC850" s="17">
        <v>5.7766809606764502E-2</v>
      </c>
      <c r="AD850" s="17">
        <v>8.2232984136492104E-2</v>
      </c>
      <c r="AE850" s="17">
        <v>9.4766562772987006E-2</v>
      </c>
      <c r="AF850" s="17"/>
      <c r="AG850" s="17">
        <v>0.11307669085982699</v>
      </c>
      <c r="AH850" s="17">
        <v>9.4663736829937603E-2</v>
      </c>
      <c r="AI850" s="17">
        <v>6.9471983759172601E-2</v>
      </c>
      <c r="AJ850" s="17">
        <v>7.8931147030357099E-2</v>
      </c>
      <c r="AK850" s="17">
        <v>0.107671295855761</v>
      </c>
    </row>
    <row r="851" spans="2:37" x14ac:dyDescent="0.2">
      <c r="B851" t="s">
        <v>343</v>
      </c>
      <c r="C851" s="17">
        <v>0.117883460246425</v>
      </c>
      <c r="D851" s="17">
        <v>0.14106067756726701</v>
      </c>
      <c r="E851" s="17">
        <v>9.52569323031036E-2</v>
      </c>
      <c r="F851" s="17"/>
      <c r="G851" s="17">
        <v>0.199583368753316</v>
      </c>
      <c r="H851" s="17">
        <v>0.22562819661349601</v>
      </c>
      <c r="I851" s="17">
        <v>0.157690470286213</v>
      </c>
      <c r="J851" s="17">
        <v>7.4777763584234505E-2</v>
      </c>
      <c r="K851" s="17">
        <v>4.1576724640873697E-2</v>
      </c>
      <c r="L851" s="17">
        <v>3.03768256804102E-2</v>
      </c>
      <c r="M851" s="17"/>
      <c r="N851" s="17">
        <v>0.204541033019394</v>
      </c>
      <c r="O851" s="17">
        <v>0.10878642260929999</v>
      </c>
      <c r="P851" s="17">
        <v>9.6740469787922001E-2</v>
      </c>
      <c r="Q851" s="17">
        <v>5.7595474094504003E-2</v>
      </c>
      <c r="R851" s="17">
        <v>0.11303592918909799</v>
      </c>
      <c r="S851" s="17">
        <v>0.17359884875744799</v>
      </c>
      <c r="T851" s="17">
        <v>9.5881180285366602E-2</v>
      </c>
      <c r="U851" s="17">
        <v>0.116055471291792</v>
      </c>
      <c r="V851" s="17">
        <v>0.10377499681770699</v>
      </c>
      <c r="W851" s="17">
        <v>7.9382239947978897E-2</v>
      </c>
      <c r="X851" s="17">
        <v>0.132301012707667</v>
      </c>
      <c r="Y851" s="17">
        <v>3.8122491313730002E-2</v>
      </c>
      <c r="Z851" s="17"/>
      <c r="AA851" s="17">
        <v>0.132011518026972</v>
      </c>
      <c r="AB851" s="17">
        <v>0.16590559958345</v>
      </c>
      <c r="AC851" s="17">
        <v>7.7117034138537599E-2</v>
      </c>
      <c r="AD851" s="17">
        <v>0.107867782331012</v>
      </c>
      <c r="AE851" s="17">
        <v>0.165935899213422</v>
      </c>
      <c r="AF851" s="17"/>
      <c r="AG851" s="17">
        <v>9.6571892809170307E-2</v>
      </c>
      <c r="AH851" s="17">
        <v>0.144658850228994</v>
      </c>
      <c r="AI851" s="17">
        <v>0.109897447168169</v>
      </c>
      <c r="AJ851" s="17">
        <v>0.107792387808928</v>
      </c>
      <c r="AK851" s="17">
        <v>0.119261781485137</v>
      </c>
    </row>
    <row r="852" spans="2:37" x14ac:dyDescent="0.2">
      <c r="B852" t="s">
        <v>344</v>
      </c>
      <c r="C852" s="17">
        <v>4.7856396627397199E-2</v>
      </c>
      <c r="D852" s="17">
        <v>5.38727115305008E-2</v>
      </c>
      <c r="E852" s="17">
        <v>4.19830290273756E-2</v>
      </c>
      <c r="F852" s="17"/>
      <c r="G852" s="17">
        <v>7.1818780600886201E-2</v>
      </c>
      <c r="H852" s="17">
        <v>0.117914734099323</v>
      </c>
      <c r="I852" s="17">
        <v>5.1344289959536098E-2</v>
      </c>
      <c r="J852" s="17">
        <v>3.03095244605023E-2</v>
      </c>
      <c r="K852" s="17">
        <v>1.7779847664364499E-2</v>
      </c>
      <c r="L852" s="17">
        <v>6.7956418464411002E-3</v>
      </c>
      <c r="M852" s="17"/>
      <c r="N852" s="17">
        <v>7.3422279399642798E-2</v>
      </c>
      <c r="O852" s="17">
        <v>4.5679697910762103E-2</v>
      </c>
      <c r="P852" s="17">
        <v>2.62557787098767E-2</v>
      </c>
      <c r="Q852" s="17">
        <v>1.5541321671954199E-2</v>
      </c>
      <c r="R852" s="17">
        <v>4.75789171852051E-2</v>
      </c>
      <c r="S852" s="17">
        <v>4.3059908520165099E-2</v>
      </c>
      <c r="T852" s="17">
        <v>4.6571119231856098E-2</v>
      </c>
      <c r="U852" s="17">
        <v>9.3207458298855406E-2</v>
      </c>
      <c r="V852" s="17">
        <v>4.0513766090865697E-2</v>
      </c>
      <c r="W852" s="17">
        <v>5.3098058144174301E-2</v>
      </c>
      <c r="X852" s="17">
        <v>4.7975223196172902E-2</v>
      </c>
      <c r="Y852" s="17">
        <v>6.1187342100608E-2</v>
      </c>
      <c r="Z852" s="17"/>
      <c r="AA852" s="17">
        <v>3.7364759911104599E-2</v>
      </c>
      <c r="AB852" s="17">
        <v>6.3044971950638906E-2</v>
      </c>
      <c r="AC852" s="17">
        <v>5.5740189469109601E-2</v>
      </c>
      <c r="AD852" s="17">
        <v>5.5497453136433297E-2</v>
      </c>
      <c r="AE852" s="17">
        <v>4.5767748781202502E-2</v>
      </c>
      <c r="AF852" s="17"/>
      <c r="AG852" s="17">
        <v>2.7191131965968798E-2</v>
      </c>
      <c r="AH852" s="17">
        <v>5.4686694175728003E-2</v>
      </c>
      <c r="AI852" s="17">
        <v>4.6025482748916297E-2</v>
      </c>
      <c r="AJ852" s="17">
        <v>7.2576383011329501E-2</v>
      </c>
      <c r="AK852" s="17">
        <v>0.100900312753837</v>
      </c>
    </row>
    <row r="853" spans="2:37" x14ac:dyDescent="0.2">
      <c r="B853" t="s">
        <v>140</v>
      </c>
      <c r="C853" s="17">
        <v>0.69541252169703804</v>
      </c>
      <c r="D853" s="17">
        <v>0.673912258588798</v>
      </c>
      <c r="E853" s="17">
        <v>0.71640193976536004</v>
      </c>
      <c r="F853" s="17"/>
      <c r="G853" s="17">
        <v>0.498738357694757</v>
      </c>
      <c r="H853" s="17">
        <v>0.49742108298460302</v>
      </c>
      <c r="I853" s="17">
        <v>0.63207453477350695</v>
      </c>
      <c r="J853" s="17">
        <v>0.78936199285682196</v>
      </c>
      <c r="K853" s="17">
        <v>0.85068999252325495</v>
      </c>
      <c r="L853" s="17">
        <v>0.85698559777095995</v>
      </c>
      <c r="M853" s="17"/>
      <c r="N853" s="17">
        <v>0.55605892657719103</v>
      </c>
      <c r="O853" s="17">
        <v>0.73385784492344597</v>
      </c>
      <c r="P853" s="17">
        <v>0.69521743056061702</v>
      </c>
      <c r="Q853" s="17">
        <v>0.79507835145918804</v>
      </c>
      <c r="R853" s="17">
        <v>0.72822828151641195</v>
      </c>
      <c r="S853" s="17">
        <v>0.62837545004443796</v>
      </c>
      <c r="T853" s="17">
        <v>0.75255172728937303</v>
      </c>
      <c r="U853" s="17">
        <v>0.59873448893408798</v>
      </c>
      <c r="V853" s="17">
        <v>0.71090345066455496</v>
      </c>
      <c r="W853" s="17">
        <v>0.74638139966243</v>
      </c>
      <c r="X853" s="17">
        <v>0.69387276644987095</v>
      </c>
      <c r="Y853" s="17">
        <v>0.77527412292687303</v>
      </c>
      <c r="Z853" s="17"/>
      <c r="AA853" s="17">
        <v>0.68140813756065499</v>
      </c>
      <c r="AB853" s="17">
        <v>0.58870490928308605</v>
      </c>
      <c r="AC853" s="17">
        <v>0.76398123985755195</v>
      </c>
      <c r="AD853" s="17">
        <v>0.72931763478815703</v>
      </c>
      <c r="AE853" s="17">
        <v>0.612423485925089</v>
      </c>
      <c r="AF853" s="17"/>
      <c r="AG853" s="17">
        <v>0.74013014203482796</v>
      </c>
      <c r="AH853" s="17">
        <v>0.67030132674243204</v>
      </c>
      <c r="AI853" s="17">
        <v>0.75127008268435203</v>
      </c>
      <c r="AJ853" s="17">
        <v>0.70283162358009998</v>
      </c>
      <c r="AK853" s="17">
        <v>0.59033614465290396</v>
      </c>
    </row>
    <row r="854" spans="2:37" x14ac:dyDescent="0.2">
      <c r="B854" t="s">
        <v>153</v>
      </c>
      <c r="C854" s="17">
        <v>4.2325492020637699E-2</v>
      </c>
      <c r="D854" s="17">
        <v>3.2603921389069701E-2</v>
      </c>
      <c r="E854" s="17">
        <v>5.1816078681805003E-2</v>
      </c>
      <c r="F854" s="17"/>
      <c r="G854" s="17">
        <v>6.6498147292474705E-2</v>
      </c>
      <c r="H854" s="17">
        <v>2.9862317201295001E-2</v>
      </c>
      <c r="I854" s="17">
        <v>5.5482372572364297E-2</v>
      </c>
      <c r="J854" s="17">
        <v>3.8761000190256301E-2</v>
      </c>
      <c r="K854" s="17">
        <v>2.9277595877292201E-2</v>
      </c>
      <c r="L854" s="17">
        <v>3.7417412436897501E-2</v>
      </c>
      <c r="M854" s="17"/>
      <c r="N854" s="17">
        <v>4.2854498482705998E-2</v>
      </c>
      <c r="O854" s="17">
        <v>3.1334424657670501E-2</v>
      </c>
      <c r="P854" s="17">
        <v>7.1197114172573905E-2</v>
      </c>
      <c r="Q854" s="17">
        <v>4.8210209468500798E-2</v>
      </c>
      <c r="R854" s="17">
        <v>1.52929133074216E-2</v>
      </c>
      <c r="S854" s="17">
        <v>3.7218225959301299E-2</v>
      </c>
      <c r="T854" s="17">
        <v>2.6864808661479101E-2</v>
      </c>
      <c r="U854" s="17">
        <v>7.2950730674580105E-2</v>
      </c>
      <c r="V854" s="17">
        <v>3.5782292270394603E-2</v>
      </c>
      <c r="W854" s="17">
        <v>3.97141433201861E-2</v>
      </c>
      <c r="X854" s="17">
        <v>6.6319821428774406E-2</v>
      </c>
      <c r="Y854" s="17">
        <v>6.3807234169306296E-2</v>
      </c>
      <c r="Z854" s="17"/>
      <c r="AA854" s="17">
        <v>2.91750302604133E-2</v>
      </c>
      <c r="AB854" s="17">
        <v>3.3636610178280603E-2</v>
      </c>
      <c r="AC854" s="17">
        <v>4.5394726928036797E-2</v>
      </c>
      <c r="AD854" s="17">
        <v>2.50841456079057E-2</v>
      </c>
      <c r="AE854" s="17">
        <v>8.1106303307299996E-2</v>
      </c>
      <c r="AF854" s="17"/>
      <c r="AG854" s="17">
        <v>2.3030142330206001E-2</v>
      </c>
      <c r="AH854" s="17">
        <v>3.5689392022908398E-2</v>
      </c>
      <c r="AI854" s="17">
        <v>2.3335003639390801E-2</v>
      </c>
      <c r="AJ854" s="17">
        <v>3.7868458569284502E-2</v>
      </c>
      <c r="AK854" s="17">
        <v>8.1830465252360804E-2</v>
      </c>
    </row>
    <row r="855" spans="2:37" x14ac:dyDescent="0.2">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c r="AD855" s="17"/>
      <c r="AE855" s="17"/>
      <c r="AF855" s="17"/>
      <c r="AG855" s="17"/>
      <c r="AH855" s="17"/>
      <c r="AI855" s="17"/>
      <c r="AJ855" s="17"/>
      <c r="AK855" s="17"/>
    </row>
    <row r="856" spans="2:37" x14ac:dyDescent="0.2">
      <c r="B856" s="6" t="s">
        <v>355</v>
      </c>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c r="AD856" s="17"/>
      <c r="AE856" s="17"/>
      <c r="AF856" s="17"/>
      <c r="AG856" s="17"/>
      <c r="AH856" s="17"/>
      <c r="AI856" s="17"/>
      <c r="AJ856" s="17"/>
      <c r="AK856" s="17"/>
    </row>
    <row r="857" spans="2:37" x14ac:dyDescent="0.2">
      <c r="B857" s="21" t="s">
        <v>60</v>
      </c>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c r="AD857" s="17"/>
      <c r="AE857" s="17"/>
      <c r="AF857" s="17"/>
      <c r="AG857" s="17"/>
      <c r="AH857" s="17"/>
      <c r="AI857" s="17"/>
      <c r="AJ857" s="17"/>
      <c r="AK857" s="17"/>
    </row>
    <row r="858" spans="2:37" x14ac:dyDescent="0.2">
      <c r="B858" t="s">
        <v>351</v>
      </c>
      <c r="C858" s="17">
        <v>0.129882280019463</v>
      </c>
      <c r="D858" s="17">
        <v>0.113506412208635</v>
      </c>
      <c r="E858" s="17">
        <v>0.14586905813387799</v>
      </c>
      <c r="F858" s="17"/>
      <c r="G858" s="17">
        <v>0.15954350438464401</v>
      </c>
      <c r="H858" s="17">
        <v>0.14928541185122801</v>
      </c>
      <c r="I858" s="17">
        <v>0.10566803980112099</v>
      </c>
      <c r="J858" s="17">
        <v>0.13451830667506401</v>
      </c>
      <c r="K858" s="17">
        <v>0.11255170484449201</v>
      </c>
      <c r="L858" s="17">
        <v>0.12204571066348199</v>
      </c>
      <c r="M858" s="17"/>
      <c r="N858" s="17">
        <v>0.11335971269223601</v>
      </c>
      <c r="O858" s="17">
        <v>9.1490964178541703E-2</v>
      </c>
      <c r="P858" s="17">
        <v>0.114889779795316</v>
      </c>
      <c r="Q858" s="17">
        <v>0.110557048080535</v>
      </c>
      <c r="R858" s="17">
        <v>0.12011508339252</v>
      </c>
      <c r="S858" s="17">
        <v>0.15760420554312399</v>
      </c>
      <c r="T858" s="17">
        <v>0.18258579468316599</v>
      </c>
      <c r="U858" s="17">
        <v>0.166058438278679</v>
      </c>
      <c r="V858" s="17">
        <v>0.15792213803149899</v>
      </c>
      <c r="W858" s="17">
        <v>0.13981510757249199</v>
      </c>
      <c r="X858" s="17">
        <v>0.10419865854501401</v>
      </c>
      <c r="Y858" s="17">
        <v>0.132592767790085</v>
      </c>
      <c r="Z858" s="17"/>
      <c r="AA858" s="17">
        <v>0.14464117740150501</v>
      </c>
      <c r="AB858" s="17">
        <v>0.14551639688243401</v>
      </c>
      <c r="AC858" s="17">
        <v>9.8117109604088704E-2</v>
      </c>
      <c r="AD858" s="17">
        <v>0.107936950804726</v>
      </c>
      <c r="AE858" s="17">
        <v>0.11661130291737901</v>
      </c>
      <c r="AF858" s="17"/>
      <c r="AG858" s="17">
        <v>0.14542507019352799</v>
      </c>
      <c r="AH858" s="17">
        <v>0.13144584676818299</v>
      </c>
      <c r="AI858" s="17">
        <v>8.5570617206999794E-2</v>
      </c>
      <c r="AJ858" s="17">
        <v>0.121676544978014</v>
      </c>
      <c r="AK858" s="17">
        <v>0.12618904970968201</v>
      </c>
    </row>
    <row r="859" spans="2:37" x14ac:dyDescent="0.2">
      <c r="B859" t="s">
        <v>352</v>
      </c>
      <c r="C859" s="17">
        <v>0.23021302637094099</v>
      </c>
      <c r="D859" s="17">
        <v>0.222433890149625</v>
      </c>
      <c r="E859" s="17">
        <v>0.23780733075398999</v>
      </c>
      <c r="F859" s="17"/>
      <c r="G859" s="17">
        <v>0.230482924816134</v>
      </c>
      <c r="H859" s="17">
        <v>0.253193995194187</v>
      </c>
      <c r="I859" s="17">
        <v>0.27674834975344897</v>
      </c>
      <c r="J859" s="17">
        <v>0.20292292655578301</v>
      </c>
      <c r="K859" s="17">
        <v>0.243208659645129</v>
      </c>
      <c r="L859" s="17">
        <v>0.187091653855288</v>
      </c>
      <c r="M859" s="17"/>
      <c r="N859" s="17">
        <v>0.27189323090902001</v>
      </c>
      <c r="O859" s="17">
        <v>0.222053211515019</v>
      </c>
      <c r="P859" s="17">
        <v>0.23300519780176401</v>
      </c>
      <c r="Q859" s="17">
        <v>0.17109512955412601</v>
      </c>
      <c r="R859" s="17">
        <v>0.31539959461953498</v>
      </c>
      <c r="S859" s="17">
        <v>0.22324135448555699</v>
      </c>
      <c r="T859" s="17">
        <v>0.18723504098566399</v>
      </c>
      <c r="U859" s="17">
        <v>0.22985630033586699</v>
      </c>
      <c r="V859" s="17">
        <v>0.242175149265107</v>
      </c>
      <c r="W859" s="17">
        <v>0.22472710548348801</v>
      </c>
      <c r="X859" s="17">
        <v>0.18343133747103799</v>
      </c>
      <c r="Y859" s="17">
        <v>0.22808488369638899</v>
      </c>
      <c r="Z859" s="17"/>
      <c r="AA859" s="17">
        <v>0.22262876000398599</v>
      </c>
      <c r="AB859" s="17">
        <v>0.23798456200427501</v>
      </c>
      <c r="AC859" s="17">
        <v>0.22936692150178101</v>
      </c>
      <c r="AD859" s="17">
        <v>0.24174474844229399</v>
      </c>
      <c r="AE859" s="17">
        <v>0.25422108093912399</v>
      </c>
      <c r="AF859" s="17"/>
      <c r="AG859" s="17">
        <v>0.24863034119420099</v>
      </c>
      <c r="AH859" s="17">
        <v>0.24031876222930501</v>
      </c>
      <c r="AI859" s="17">
        <v>0.21852621602015501</v>
      </c>
      <c r="AJ859" s="17">
        <v>0.213410451862829</v>
      </c>
      <c r="AK859" s="17">
        <v>0.20140104843589601</v>
      </c>
    </row>
    <row r="860" spans="2:37" x14ac:dyDescent="0.2">
      <c r="B860" t="s">
        <v>353</v>
      </c>
      <c r="C860" s="17">
        <v>0.408672096581156</v>
      </c>
      <c r="D860" s="17">
        <v>0.421028909125161</v>
      </c>
      <c r="E860" s="17">
        <v>0.39660888120689902</v>
      </c>
      <c r="F860" s="17"/>
      <c r="G860" s="17">
        <v>0.285265922196968</v>
      </c>
      <c r="H860" s="17">
        <v>0.39240699305672799</v>
      </c>
      <c r="I860" s="17">
        <v>0.40458731999639302</v>
      </c>
      <c r="J860" s="17">
        <v>0.41278667929867702</v>
      </c>
      <c r="K860" s="17">
        <v>0.44108719597473101</v>
      </c>
      <c r="L860" s="17">
        <v>0.48165360330847501</v>
      </c>
      <c r="M860" s="17"/>
      <c r="N860" s="17">
        <v>0.39937195077318</v>
      </c>
      <c r="O860" s="17">
        <v>0.46305703432657802</v>
      </c>
      <c r="P860" s="17">
        <v>0.44558353347081697</v>
      </c>
      <c r="Q860" s="17">
        <v>0.465744401780601</v>
      </c>
      <c r="R860" s="17">
        <v>0.31406720762810802</v>
      </c>
      <c r="S860" s="17">
        <v>0.35019321528834302</v>
      </c>
      <c r="T860" s="17">
        <v>0.34838793864605699</v>
      </c>
      <c r="U860" s="17">
        <v>0.48978290988801698</v>
      </c>
      <c r="V860" s="17">
        <v>0.35998732702139502</v>
      </c>
      <c r="W860" s="17">
        <v>0.45726605172104201</v>
      </c>
      <c r="X860" s="17">
        <v>0.41858644739707701</v>
      </c>
      <c r="Y860" s="17">
        <v>0.41114233746352002</v>
      </c>
      <c r="Z860" s="17"/>
      <c r="AA860" s="17">
        <v>0.41222203251106099</v>
      </c>
      <c r="AB860" s="17">
        <v>0.409309537237732</v>
      </c>
      <c r="AC860" s="17">
        <v>0.44970659612359398</v>
      </c>
      <c r="AD860" s="17">
        <v>0.409985909396334</v>
      </c>
      <c r="AE860" s="17">
        <v>0.39009166695981501</v>
      </c>
      <c r="AF860" s="17"/>
      <c r="AG860" s="17">
        <v>0.41726026836520502</v>
      </c>
      <c r="AH860" s="17">
        <v>0.40158274945170902</v>
      </c>
      <c r="AI860" s="17">
        <v>0.49692620570831703</v>
      </c>
      <c r="AJ860" s="17">
        <v>0.41031047425404998</v>
      </c>
      <c r="AK860" s="17">
        <v>0.41887107381712502</v>
      </c>
    </row>
    <row r="861" spans="2:37" x14ac:dyDescent="0.2">
      <c r="B861" t="s">
        <v>165</v>
      </c>
      <c r="C861" s="17">
        <v>0.159161702609664</v>
      </c>
      <c r="D861" s="17">
        <v>0.173892899463824</v>
      </c>
      <c r="E861" s="17">
        <v>0.14478051816266599</v>
      </c>
      <c r="F861" s="17"/>
      <c r="G861" s="17">
        <v>0.21936894479161501</v>
      </c>
      <c r="H861" s="17">
        <v>0.1545999453803</v>
      </c>
      <c r="I861" s="17">
        <v>0.14322708686091501</v>
      </c>
      <c r="J861" s="17">
        <v>0.16850059918274601</v>
      </c>
      <c r="K861" s="17">
        <v>0.14148798670187801</v>
      </c>
      <c r="L861" s="17">
        <v>0.140267960320032</v>
      </c>
      <c r="M861" s="17"/>
      <c r="N861" s="17">
        <v>0.14272904671761399</v>
      </c>
      <c r="O861" s="17">
        <v>0.15459837599645099</v>
      </c>
      <c r="P861" s="17">
        <v>0.122588016917973</v>
      </c>
      <c r="Q861" s="17">
        <v>0.20104747990597199</v>
      </c>
      <c r="R861" s="17">
        <v>0.160649648419041</v>
      </c>
      <c r="S861" s="17">
        <v>0.179214288711428</v>
      </c>
      <c r="T861" s="17">
        <v>0.189512035680756</v>
      </c>
      <c r="U861" s="17">
        <v>7.6531171823880903E-2</v>
      </c>
      <c r="V861" s="17">
        <v>0.15399926662744001</v>
      </c>
      <c r="W861" s="17">
        <v>0.14837621627032599</v>
      </c>
      <c r="X861" s="17">
        <v>0.197664852252637</v>
      </c>
      <c r="Y861" s="17">
        <v>0.180804069591668</v>
      </c>
      <c r="Z861" s="17"/>
      <c r="AA861" s="17">
        <v>0.16117738086519601</v>
      </c>
      <c r="AB861" s="17">
        <v>0.167351118946374</v>
      </c>
      <c r="AC861" s="17">
        <v>0.15144758500292399</v>
      </c>
      <c r="AD861" s="17">
        <v>0.172653246716234</v>
      </c>
      <c r="AE861" s="17">
        <v>0.15890217319015401</v>
      </c>
      <c r="AF861" s="17"/>
      <c r="AG861" s="17">
        <v>0.137513685740136</v>
      </c>
      <c r="AH861" s="17">
        <v>0.17655795469417501</v>
      </c>
      <c r="AI861" s="17">
        <v>0.13341655403757899</v>
      </c>
      <c r="AJ861" s="17">
        <v>0.18207849719064201</v>
      </c>
      <c r="AK861" s="17">
        <v>0.187570718094621</v>
      </c>
    </row>
    <row r="862" spans="2:37" x14ac:dyDescent="0.2">
      <c r="B862" t="s">
        <v>116</v>
      </c>
      <c r="C862" s="17">
        <v>3.06204253195894E-2</v>
      </c>
      <c r="D862" s="17">
        <v>3.2825918860544999E-2</v>
      </c>
      <c r="E862" s="17">
        <v>2.84673341808887E-2</v>
      </c>
      <c r="F862" s="17"/>
      <c r="G862" s="17">
        <v>5.1661212647331499E-2</v>
      </c>
      <c r="H862" s="17">
        <v>2.7429875517261101E-2</v>
      </c>
      <c r="I862" s="17">
        <v>2.9083438070759401E-2</v>
      </c>
      <c r="J862" s="17">
        <v>3.9578262971956601E-2</v>
      </c>
      <c r="K862" s="17">
        <v>2.1469541240002499E-2</v>
      </c>
      <c r="L862" s="17">
        <v>1.9422609317661599E-2</v>
      </c>
      <c r="M862" s="17"/>
      <c r="N862" s="17">
        <v>3.5217368959262398E-2</v>
      </c>
      <c r="O862" s="17">
        <v>2.1883253846508601E-2</v>
      </c>
      <c r="P862" s="17">
        <v>2.1459023951575201E-2</v>
      </c>
      <c r="Q862" s="17">
        <v>1.76766144530612E-2</v>
      </c>
      <c r="R862" s="17">
        <v>4.9861390971230997E-2</v>
      </c>
      <c r="S862" s="17">
        <v>4.75109113228133E-2</v>
      </c>
      <c r="T862" s="17">
        <v>3.6470079481945597E-2</v>
      </c>
      <c r="U862" s="17">
        <v>0</v>
      </c>
      <c r="V862" s="17">
        <v>4.2144971713276497E-2</v>
      </c>
      <c r="W862" s="17">
        <v>2.0244849589799E-2</v>
      </c>
      <c r="X862" s="17">
        <v>3.0661641923536199E-2</v>
      </c>
      <c r="Y862" s="17">
        <v>2.8768974608184301E-2</v>
      </c>
      <c r="Z862" s="17"/>
      <c r="AA862" s="17">
        <v>3.8989089283768701E-2</v>
      </c>
      <c r="AB862" s="17">
        <v>2.05670329646238E-2</v>
      </c>
      <c r="AC862" s="17">
        <v>1.57430916906088E-2</v>
      </c>
      <c r="AD862" s="17">
        <v>3.43997605469617E-2</v>
      </c>
      <c r="AE862" s="17">
        <v>2.3638674388171299E-2</v>
      </c>
      <c r="AF862" s="17"/>
      <c r="AG862" s="17">
        <v>2.7279828397340999E-2</v>
      </c>
      <c r="AH862" s="17">
        <v>2.4334802267974399E-2</v>
      </c>
      <c r="AI862" s="17">
        <v>1.8856732343064099E-2</v>
      </c>
      <c r="AJ862" s="17">
        <v>2.63549967833339E-2</v>
      </c>
      <c r="AK862" s="17">
        <v>3.4561361360975103E-2</v>
      </c>
    </row>
    <row r="863" spans="2:37" x14ac:dyDescent="0.2">
      <c r="B863" t="s">
        <v>153</v>
      </c>
      <c r="C863" s="17">
        <v>4.14504690991837E-2</v>
      </c>
      <c r="D863" s="17">
        <v>3.6311970192211503E-2</v>
      </c>
      <c r="E863" s="17">
        <v>4.6466877561678097E-2</v>
      </c>
      <c r="F863" s="17"/>
      <c r="G863" s="17">
        <v>5.3677491163306799E-2</v>
      </c>
      <c r="H863" s="17">
        <v>2.3083779000294201E-2</v>
      </c>
      <c r="I863" s="17">
        <v>4.0685765517361701E-2</v>
      </c>
      <c r="J863" s="17">
        <v>4.1693225315775601E-2</v>
      </c>
      <c r="K863" s="17">
        <v>4.0194911593766501E-2</v>
      </c>
      <c r="L863" s="17">
        <v>4.9518462535063E-2</v>
      </c>
      <c r="M863" s="17"/>
      <c r="N863" s="17">
        <v>3.74286899486884E-2</v>
      </c>
      <c r="O863" s="17">
        <v>4.6917160136901198E-2</v>
      </c>
      <c r="P863" s="17">
        <v>6.2474448062554699E-2</v>
      </c>
      <c r="Q863" s="17">
        <v>3.3879326225705199E-2</v>
      </c>
      <c r="R863" s="17">
        <v>3.9907074969565803E-2</v>
      </c>
      <c r="S863" s="17">
        <v>4.2236024648736097E-2</v>
      </c>
      <c r="T863" s="17">
        <v>5.5809110522410998E-2</v>
      </c>
      <c r="U863" s="17">
        <v>3.7771179673555998E-2</v>
      </c>
      <c r="V863" s="17">
        <v>4.3771147341282499E-2</v>
      </c>
      <c r="W863" s="17">
        <v>9.5706693628532704E-3</v>
      </c>
      <c r="X863" s="17">
        <v>6.5457062410697306E-2</v>
      </c>
      <c r="Y863" s="17">
        <v>1.8606966850154099E-2</v>
      </c>
      <c r="Z863" s="17"/>
      <c r="AA863" s="17">
        <v>2.0341559934485099E-2</v>
      </c>
      <c r="AB863" s="17">
        <v>1.92713519645599E-2</v>
      </c>
      <c r="AC863" s="17">
        <v>5.5618696077003697E-2</v>
      </c>
      <c r="AD863" s="17">
        <v>3.3279384093450201E-2</v>
      </c>
      <c r="AE863" s="17">
        <v>5.6535101605357602E-2</v>
      </c>
      <c r="AF863" s="17"/>
      <c r="AG863" s="17">
        <v>2.38908061095888E-2</v>
      </c>
      <c r="AH863" s="17">
        <v>2.57598845886545E-2</v>
      </c>
      <c r="AI863" s="17">
        <v>4.6703674683884901E-2</v>
      </c>
      <c r="AJ863" s="17">
        <v>4.6169034931130302E-2</v>
      </c>
      <c r="AK863" s="17">
        <v>3.1406748581700797E-2</v>
      </c>
    </row>
    <row r="864" spans="2:37" x14ac:dyDescent="0.2">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c r="AD864" s="17"/>
      <c r="AE864" s="17"/>
      <c r="AF864" s="17"/>
      <c r="AG864" s="17"/>
      <c r="AH864" s="17"/>
      <c r="AI864" s="17"/>
      <c r="AJ864" s="17"/>
      <c r="AK864" s="17"/>
    </row>
    <row r="865" spans="2:37" x14ac:dyDescent="0.2">
      <c r="B865" s="6" t="s">
        <v>356</v>
      </c>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c r="AJ865" s="17"/>
      <c r="AK865" s="17"/>
    </row>
    <row r="866" spans="2:37" x14ac:dyDescent="0.2">
      <c r="B866" s="21" t="s">
        <v>60</v>
      </c>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17"/>
      <c r="AF866" s="17"/>
      <c r="AG866" s="17"/>
      <c r="AH866" s="17"/>
      <c r="AI866" s="17"/>
      <c r="AJ866" s="17"/>
      <c r="AK866" s="17"/>
    </row>
    <row r="867" spans="2:37" x14ac:dyDescent="0.2">
      <c r="B867" t="s">
        <v>351</v>
      </c>
      <c r="C867" s="17">
        <v>0.136578130461153</v>
      </c>
      <c r="D867" s="17">
        <v>0.127517919602466</v>
      </c>
      <c r="E867" s="17">
        <v>0.14542307122037701</v>
      </c>
      <c r="F867" s="17"/>
      <c r="G867" s="17">
        <v>0.15333582188342801</v>
      </c>
      <c r="H867" s="17">
        <v>0.14655736957031401</v>
      </c>
      <c r="I867" s="17">
        <v>0.100018180487083</v>
      </c>
      <c r="J867" s="17">
        <v>0.12676200909121399</v>
      </c>
      <c r="K867" s="17">
        <v>0.14592261045289701</v>
      </c>
      <c r="L867" s="17">
        <v>0.14874670768534201</v>
      </c>
      <c r="M867" s="17"/>
      <c r="N867" s="17">
        <v>0.12972214427037601</v>
      </c>
      <c r="O867" s="17">
        <v>0.111001832353884</v>
      </c>
      <c r="P867" s="17">
        <v>0.12544809642716001</v>
      </c>
      <c r="Q867" s="17">
        <v>0.15917692076064099</v>
      </c>
      <c r="R867" s="17">
        <v>0.16821971412834699</v>
      </c>
      <c r="S867" s="17">
        <v>0.107367026492779</v>
      </c>
      <c r="T867" s="17">
        <v>0.18842390000411799</v>
      </c>
      <c r="U867" s="17">
        <v>0.12984464601137199</v>
      </c>
      <c r="V867" s="17">
        <v>0.109949383285615</v>
      </c>
      <c r="W867" s="17">
        <v>0.15516262369380801</v>
      </c>
      <c r="X867" s="17">
        <v>0.12564509003878799</v>
      </c>
      <c r="Y867" s="17">
        <v>0.18660174702207299</v>
      </c>
      <c r="Z867" s="17"/>
      <c r="AA867" s="17">
        <v>0.12096153519882601</v>
      </c>
      <c r="AB867" s="17">
        <v>0.15053606306707101</v>
      </c>
      <c r="AC867" s="17">
        <v>0.10539641226728599</v>
      </c>
      <c r="AD867" s="17">
        <v>0.15638256711294099</v>
      </c>
      <c r="AE867" s="17">
        <v>0.131099430998108</v>
      </c>
      <c r="AF867" s="17"/>
      <c r="AG867" s="17">
        <v>0.13141767586674999</v>
      </c>
      <c r="AH867" s="17">
        <v>0.151385779486857</v>
      </c>
      <c r="AI867" s="17">
        <v>6.8996977705395507E-2</v>
      </c>
      <c r="AJ867" s="17">
        <v>0.13561264130835499</v>
      </c>
      <c r="AK867" s="17">
        <v>0.12915413718006799</v>
      </c>
    </row>
    <row r="868" spans="2:37" x14ac:dyDescent="0.2">
      <c r="B868" t="s">
        <v>352</v>
      </c>
      <c r="C868" s="17">
        <v>0.23211481197754599</v>
      </c>
      <c r="D868" s="17">
        <v>0.231296003931106</v>
      </c>
      <c r="E868" s="17">
        <v>0.23291416519094499</v>
      </c>
      <c r="F868" s="17"/>
      <c r="G868" s="17">
        <v>0.21879154005351101</v>
      </c>
      <c r="H868" s="17">
        <v>0.25568746443060603</v>
      </c>
      <c r="I868" s="17">
        <v>0.24497950023465201</v>
      </c>
      <c r="J868" s="17">
        <v>0.21965255333334399</v>
      </c>
      <c r="K868" s="17">
        <v>0.20884224714063099</v>
      </c>
      <c r="L868" s="17">
        <v>0.237080088244294</v>
      </c>
      <c r="M868" s="17"/>
      <c r="N868" s="17">
        <v>0.228452977095008</v>
      </c>
      <c r="O868" s="17">
        <v>0.247426990072142</v>
      </c>
      <c r="P868" s="17">
        <v>0.21535120061074201</v>
      </c>
      <c r="Q868" s="17">
        <v>0.14202674663811399</v>
      </c>
      <c r="R868" s="17">
        <v>0.24361439985667099</v>
      </c>
      <c r="S868" s="17">
        <v>0.262533694598997</v>
      </c>
      <c r="T868" s="17">
        <v>0.183453243505417</v>
      </c>
      <c r="U868" s="17">
        <v>0.27529270438005099</v>
      </c>
      <c r="V868" s="17">
        <v>0.225606962943006</v>
      </c>
      <c r="W868" s="17">
        <v>0.26702611844877</v>
      </c>
      <c r="X868" s="17">
        <v>0.27181492172680799</v>
      </c>
      <c r="Y868" s="17">
        <v>0.30433302890964098</v>
      </c>
      <c r="Z868" s="17"/>
      <c r="AA868" s="17">
        <v>0.25048827677206298</v>
      </c>
      <c r="AB868" s="17">
        <v>0.24537674513279201</v>
      </c>
      <c r="AC868" s="17">
        <v>0.19521401001432001</v>
      </c>
      <c r="AD868" s="17">
        <v>0.24525257990913499</v>
      </c>
      <c r="AE868" s="17">
        <v>0.22777300115605201</v>
      </c>
      <c r="AF868" s="17"/>
      <c r="AG868" s="17">
        <v>0.26324615812682201</v>
      </c>
      <c r="AH868" s="17">
        <v>0.22444077056126399</v>
      </c>
      <c r="AI868" s="17">
        <v>0.21052691352008801</v>
      </c>
      <c r="AJ868" s="17">
        <v>0.25131455357861299</v>
      </c>
      <c r="AK868" s="17">
        <v>0.21339112237319299</v>
      </c>
    </row>
    <row r="869" spans="2:37" x14ac:dyDescent="0.2">
      <c r="B869" t="s">
        <v>353</v>
      </c>
      <c r="C869" s="17">
        <v>0.36939426569700301</v>
      </c>
      <c r="D869" s="17">
        <v>0.36198291512383202</v>
      </c>
      <c r="E869" s="17">
        <v>0.37662952299818397</v>
      </c>
      <c r="F869" s="17"/>
      <c r="G869" s="17">
        <v>0.318581799625624</v>
      </c>
      <c r="H869" s="17">
        <v>0.35558193309488201</v>
      </c>
      <c r="I869" s="17">
        <v>0.40788367760855998</v>
      </c>
      <c r="J869" s="17">
        <v>0.329956447898545</v>
      </c>
      <c r="K869" s="17">
        <v>0.41756961300024797</v>
      </c>
      <c r="L869" s="17">
        <v>0.38263248010797402</v>
      </c>
      <c r="M869" s="17"/>
      <c r="N869" s="17">
        <v>0.37480669834261698</v>
      </c>
      <c r="O869" s="17">
        <v>0.36624478037143099</v>
      </c>
      <c r="P869" s="17">
        <v>0.38322324808629799</v>
      </c>
      <c r="Q869" s="17">
        <v>0.41901180600035198</v>
      </c>
      <c r="R869" s="17">
        <v>0.37721084230718299</v>
      </c>
      <c r="S869" s="17">
        <v>0.381018291605774</v>
      </c>
      <c r="T869" s="17">
        <v>0.36588366668692102</v>
      </c>
      <c r="U869" s="17">
        <v>0.42507145058116103</v>
      </c>
      <c r="V869" s="17">
        <v>0.35833136371871499</v>
      </c>
      <c r="W869" s="17">
        <v>0.343786769544277</v>
      </c>
      <c r="X869" s="17">
        <v>0.300876024451872</v>
      </c>
      <c r="Y869" s="17">
        <v>0.28620144455896601</v>
      </c>
      <c r="Z869" s="17"/>
      <c r="AA869" s="17">
        <v>0.39621206255990798</v>
      </c>
      <c r="AB869" s="17">
        <v>0.37281199100113799</v>
      </c>
      <c r="AC869" s="17">
        <v>0.41987231082288201</v>
      </c>
      <c r="AD869" s="17">
        <v>0.34480242030793701</v>
      </c>
      <c r="AE869" s="17">
        <v>0.34854316176103001</v>
      </c>
      <c r="AF869" s="17"/>
      <c r="AG869" s="17">
        <v>0.37828634909888598</v>
      </c>
      <c r="AH869" s="17">
        <v>0.37622233719952097</v>
      </c>
      <c r="AI869" s="17">
        <v>0.41021108690526298</v>
      </c>
      <c r="AJ869" s="17">
        <v>0.328414426623926</v>
      </c>
      <c r="AK869" s="17">
        <v>0.41357463140891798</v>
      </c>
    </row>
    <row r="870" spans="2:37" x14ac:dyDescent="0.2">
      <c r="B870" t="s">
        <v>165</v>
      </c>
      <c r="C870" s="17">
        <v>0.17645314911594401</v>
      </c>
      <c r="D870" s="17">
        <v>0.18796796033399299</v>
      </c>
      <c r="E870" s="17">
        <v>0.16521192916358299</v>
      </c>
      <c r="F870" s="17"/>
      <c r="G870" s="17">
        <v>0.186195818491902</v>
      </c>
      <c r="H870" s="17">
        <v>0.161522341707346</v>
      </c>
      <c r="I870" s="17">
        <v>0.157380456092788</v>
      </c>
      <c r="J870" s="17">
        <v>0.22160459834097801</v>
      </c>
      <c r="K870" s="17">
        <v>0.16241703115984399</v>
      </c>
      <c r="L870" s="17">
        <v>0.17039909922487101</v>
      </c>
      <c r="M870" s="17"/>
      <c r="N870" s="17">
        <v>0.15259962390246901</v>
      </c>
      <c r="O870" s="17">
        <v>0.20384368873646899</v>
      </c>
      <c r="P870" s="17">
        <v>0.21521302741904999</v>
      </c>
      <c r="Q870" s="17">
        <v>0.17808018236041201</v>
      </c>
      <c r="R870" s="17">
        <v>0.11132862232387999</v>
      </c>
      <c r="S870" s="17">
        <v>0.214040141349601</v>
      </c>
      <c r="T870" s="17">
        <v>0.17934788173668101</v>
      </c>
      <c r="U870" s="17">
        <v>0.10104130429727599</v>
      </c>
      <c r="V870" s="17">
        <v>0.207000286549653</v>
      </c>
      <c r="W870" s="17">
        <v>0.15450810547194299</v>
      </c>
      <c r="X870" s="17">
        <v>0.17899966673505399</v>
      </c>
      <c r="Y870" s="17">
        <v>0.14217566684831401</v>
      </c>
      <c r="Z870" s="17"/>
      <c r="AA870" s="17">
        <v>0.179544363034568</v>
      </c>
      <c r="AB870" s="17">
        <v>0.16604832780388001</v>
      </c>
      <c r="AC870" s="17">
        <v>0.21154105157213399</v>
      </c>
      <c r="AD870" s="17">
        <v>0.17813754264453599</v>
      </c>
      <c r="AE870" s="17">
        <v>0.18996719237614901</v>
      </c>
      <c r="AF870" s="17"/>
      <c r="AG870" s="17">
        <v>0.16904473340696899</v>
      </c>
      <c r="AH870" s="17">
        <v>0.170744082737085</v>
      </c>
      <c r="AI870" s="17">
        <v>0.24492392230577201</v>
      </c>
      <c r="AJ870" s="17">
        <v>0.19394455758496701</v>
      </c>
      <c r="AK870" s="17">
        <v>0.15340999933302499</v>
      </c>
    </row>
    <row r="871" spans="2:37" x14ac:dyDescent="0.2">
      <c r="B871" t="s">
        <v>116</v>
      </c>
      <c r="C871" s="17">
        <v>5.4441075165540698E-2</v>
      </c>
      <c r="D871" s="17">
        <v>6.1151702105777798E-2</v>
      </c>
      <c r="E871" s="17">
        <v>4.7889892343263803E-2</v>
      </c>
      <c r="F871" s="17"/>
      <c r="G871" s="17">
        <v>7.3065029180123406E-2</v>
      </c>
      <c r="H871" s="17">
        <v>5.1870341438621202E-2</v>
      </c>
      <c r="I871" s="17">
        <v>6.1058982547683202E-2</v>
      </c>
      <c r="J871" s="17">
        <v>6.1805758333438099E-2</v>
      </c>
      <c r="K871" s="17">
        <v>3.3219317676207803E-2</v>
      </c>
      <c r="L871" s="17">
        <v>4.71066301532959E-2</v>
      </c>
      <c r="M871" s="17"/>
      <c r="N871" s="17">
        <v>7.0138030532034004E-2</v>
      </c>
      <c r="O871" s="17">
        <v>4.67963463056425E-2</v>
      </c>
      <c r="P871" s="17">
        <v>2.9890340231378602E-2</v>
      </c>
      <c r="Q871" s="17">
        <v>7.5437104542262101E-2</v>
      </c>
      <c r="R871" s="17">
        <v>6.0265305790259301E-2</v>
      </c>
      <c r="S871" s="17">
        <v>1.47106925986762E-2</v>
      </c>
      <c r="T871" s="17">
        <v>4.9666622814528903E-2</v>
      </c>
      <c r="U871" s="17">
        <v>3.0480532860354501E-2</v>
      </c>
      <c r="V871" s="17">
        <v>7.3108131497407705E-2</v>
      </c>
      <c r="W871" s="17">
        <v>5.79661240315043E-2</v>
      </c>
      <c r="X871" s="17">
        <v>6.7275170806076201E-2</v>
      </c>
      <c r="Y871" s="17">
        <v>6.6136573724200703E-2</v>
      </c>
      <c r="Z871" s="17"/>
      <c r="AA871" s="17">
        <v>4.7305270357156301E-2</v>
      </c>
      <c r="AB871" s="17">
        <v>5.1002372523258899E-2</v>
      </c>
      <c r="AC871" s="17">
        <v>3.6584475011931301E-2</v>
      </c>
      <c r="AD871" s="17">
        <v>5.1548453567970803E-2</v>
      </c>
      <c r="AE871" s="17">
        <v>4.1685135030329903E-2</v>
      </c>
      <c r="AF871" s="17"/>
      <c r="AG871" s="17">
        <v>4.0114580249276097E-2</v>
      </c>
      <c r="AH871" s="17">
        <v>5.3164805553485003E-2</v>
      </c>
      <c r="AI871" s="17">
        <v>4.5698269967668702E-2</v>
      </c>
      <c r="AJ871" s="17">
        <v>5.8642668916824799E-2</v>
      </c>
      <c r="AK871" s="17">
        <v>5.3255947672886002E-2</v>
      </c>
    </row>
    <row r="872" spans="2:37" x14ac:dyDescent="0.2">
      <c r="B872" t="s">
        <v>153</v>
      </c>
      <c r="C872" s="17">
        <v>3.1018567582810699E-2</v>
      </c>
      <c r="D872" s="17">
        <v>3.0083498902827601E-2</v>
      </c>
      <c r="E872" s="17">
        <v>3.1931419083648202E-2</v>
      </c>
      <c r="F872" s="17"/>
      <c r="G872" s="17">
        <v>5.0029990765412202E-2</v>
      </c>
      <c r="H872" s="17">
        <v>2.87805497582296E-2</v>
      </c>
      <c r="I872" s="17">
        <v>2.8679203029233401E-2</v>
      </c>
      <c r="J872" s="17">
        <v>4.0218633002482698E-2</v>
      </c>
      <c r="K872" s="17">
        <v>3.20291805701719E-2</v>
      </c>
      <c r="L872" s="17">
        <v>1.4034994584224501E-2</v>
      </c>
      <c r="M872" s="17"/>
      <c r="N872" s="17">
        <v>4.4280525857496901E-2</v>
      </c>
      <c r="O872" s="17">
        <v>2.46863621604324E-2</v>
      </c>
      <c r="P872" s="17">
        <v>3.0874087225372202E-2</v>
      </c>
      <c r="Q872" s="17">
        <v>2.6267239698219501E-2</v>
      </c>
      <c r="R872" s="17">
        <v>3.9361115593659603E-2</v>
      </c>
      <c r="S872" s="17">
        <v>2.0330153354173399E-2</v>
      </c>
      <c r="T872" s="17">
        <v>3.32246852523349E-2</v>
      </c>
      <c r="U872" s="17">
        <v>3.8269361869785398E-2</v>
      </c>
      <c r="V872" s="17">
        <v>2.6003872005602099E-2</v>
      </c>
      <c r="W872" s="17">
        <v>2.1550258809696899E-2</v>
      </c>
      <c r="X872" s="17">
        <v>5.5389126241401097E-2</v>
      </c>
      <c r="Y872" s="17">
        <v>1.4551538936806101E-2</v>
      </c>
      <c r="Z872" s="17"/>
      <c r="AA872" s="17">
        <v>5.4884920774797598E-3</v>
      </c>
      <c r="AB872" s="17">
        <v>1.42245004718583E-2</v>
      </c>
      <c r="AC872" s="17">
        <v>3.1391740311447397E-2</v>
      </c>
      <c r="AD872" s="17">
        <v>2.38764364574802E-2</v>
      </c>
      <c r="AE872" s="17">
        <v>6.0932078678332703E-2</v>
      </c>
      <c r="AF872" s="17"/>
      <c r="AG872" s="17">
        <v>1.7890503251297599E-2</v>
      </c>
      <c r="AH872" s="17">
        <v>2.4042224461788601E-2</v>
      </c>
      <c r="AI872" s="17">
        <v>1.9642829595813201E-2</v>
      </c>
      <c r="AJ872" s="17">
        <v>3.2071151987313799E-2</v>
      </c>
      <c r="AK872" s="17">
        <v>3.7214162031910802E-2</v>
      </c>
    </row>
    <row r="873" spans="2:37" x14ac:dyDescent="0.2">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17"/>
      <c r="AH873" s="17"/>
      <c r="AI873" s="17"/>
      <c r="AJ873" s="17"/>
      <c r="AK873" s="17"/>
    </row>
    <row r="874" spans="2:37" x14ac:dyDescent="0.2">
      <c r="B874" s="6" t="s">
        <v>357</v>
      </c>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c r="AD874" s="17"/>
      <c r="AE874" s="17"/>
      <c r="AF874" s="17"/>
      <c r="AG874" s="17"/>
      <c r="AH874" s="17"/>
      <c r="AI874" s="17"/>
      <c r="AJ874" s="17"/>
      <c r="AK874" s="17"/>
    </row>
    <row r="875" spans="2:37" x14ac:dyDescent="0.2">
      <c r="B875" s="21" t="s">
        <v>60</v>
      </c>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c r="AD875" s="17"/>
      <c r="AE875" s="17"/>
      <c r="AF875" s="17"/>
      <c r="AG875" s="17"/>
      <c r="AH875" s="17"/>
      <c r="AI875" s="17"/>
      <c r="AJ875" s="17"/>
      <c r="AK875" s="17"/>
    </row>
    <row r="876" spans="2:37" x14ac:dyDescent="0.2">
      <c r="B876" t="s">
        <v>351</v>
      </c>
      <c r="C876" s="17">
        <v>0.13085368808966399</v>
      </c>
      <c r="D876" s="17">
        <v>0.119119296289731</v>
      </c>
      <c r="E876" s="17">
        <v>0.142309271401658</v>
      </c>
      <c r="F876" s="17"/>
      <c r="G876" s="17">
        <v>0.186751553138363</v>
      </c>
      <c r="H876" s="17">
        <v>0.13722068120439901</v>
      </c>
      <c r="I876" s="17">
        <v>0.127419325106398</v>
      </c>
      <c r="J876" s="17">
        <v>0.11037813023552399</v>
      </c>
      <c r="K876" s="17">
        <v>0.12942421152582001</v>
      </c>
      <c r="L876" s="17">
        <v>0.10908902139934799</v>
      </c>
      <c r="M876" s="17"/>
      <c r="N876" s="17">
        <v>0.12602771258627299</v>
      </c>
      <c r="O876" s="17">
        <v>8.9507702736324204E-2</v>
      </c>
      <c r="P876" s="17">
        <v>0.116159062188763</v>
      </c>
      <c r="Q876" s="17">
        <v>0.10674355069395799</v>
      </c>
      <c r="R876" s="17">
        <v>0.18900601471814801</v>
      </c>
      <c r="S876" s="17">
        <v>0.120112757911568</v>
      </c>
      <c r="T876" s="17">
        <v>0.15239686800630201</v>
      </c>
      <c r="U876" s="17">
        <v>0.158644004879883</v>
      </c>
      <c r="V876" s="17">
        <v>0.111534173997581</v>
      </c>
      <c r="W876" s="17">
        <v>0.18571713789243899</v>
      </c>
      <c r="X876" s="17">
        <v>0.112111400421725</v>
      </c>
      <c r="Y876" s="17">
        <v>0.18380293697564601</v>
      </c>
      <c r="Z876" s="17"/>
      <c r="AA876" s="17">
        <v>0.12782350889222999</v>
      </c>
      <c r="AB876" s="17">
        <v>0.15142346540496401</v>
      </c>
      <c r="AC876" s="17">
        <v>9.6826828000260295E-2</v>
      </c>
      <c r="AD876" s="17">
        <v>0.11216462018830201</v>
      </c>
      <c r="AE876" s="17">
        <v>0.14853598924630501</v>
      </c>
      <c r="AF876" s="17"/>
      <c r="AG876" s="17">
        <v>9.7608412160508307E-2</v>
      </c>
      <c r="AH876" s="17">
        <v>0.14479605935888901</v>
      </c>
      <c r="AI876" s="17">
        <v>7.4531060856770304E-2</v>
      </c>
      <c r="AJ876" s="17">
        <v>0.13393335669547199</v>
      </c>
      <c r="AK876" s="17">
        <v>0.17770207530332299</v>
      </c>
    </row>
    <row r="877" spans="2:37" x14ac:dyDescent="0.2">
      <c r="B877" t="s">
        <v>352</v>
      </c>
      <c r="C877" s="17">
        <v>0.20147782576381801</v>
      </c>
      <c r="D877" s="17">
        <v>0.19733375270800599</v>
      </c>
      <c r="E877" s="17">
        <v>0.20552343587734001</v>
      </c>
      <c r="F877" s="17"/>
      <c r="G877" s="17">
        <v>0.19302124852872801</v>
      </c>
      <c r="H877" s="17">
        <v>0.29291975967341499</v>
      </c>
      <c r="I877" s="17">
        <v>0.226486566987009</v>
      </c>
      <c r="J877" s="17">
        <v>0.17836203614062199</v>
      </c>
      <c r="K877" s="17">
        <v>0.156010463452497</v>
      </c>
      <c r="L877" s="17">
        <v>0.161890942344909</v>
      </c>
      <c r="M877" s="17"/>
      <c r="N877" s="17">
        <v>0.26261439848844598</v>
      </c>
      <c r="O877" s="17">
        <v>0.180468577930924</v>
      </c>
      <c r="P877" s="17">
        <v>0.28305267233787701</v>
      </c>
      <c r="Q877" s="17">
        <v>0.16036522131844599</v>
      </c>
      <c r="R877" s="17">
        <v>0.18228047975335401</v>
      </c>
      <c r="S877" s="17">
        <v>0.17972147799433499</v>
      </c>
      <c r="T877" s="17">
        <v>0.142618221934322</v>
      </c>
      <c r="U877" s="17">
        <v>0.17731087902092901</v>
      </c>
      <c r="V877" s="17">
        <v>0.18749899644038401</v>
      </c>
      <c r="W877" s="17">
        <v>0.170561806522568</v>
      </c>
      <c r="X877" s="17">
        <v>0.26716632312858402</v>
      </c>
      <c r="Y877" s="17">
        <v>0.246811647161049</v>
      </c>
      <c r="Z877" s="17"/>
      <c r="AA877" s="17">
        <v>0.21848836019534201</v>
      </c>
      <c r="AB877" s="17">
        <v>0.23377022312363699</v>
      </c>
      <c r="AC877" s="17">
        <v>0.18356681542013101</v>
      </c>
      <c r="AD877" s="17">
        <v>0.203411905265901</v>
      </c>
      <c r="AE877" s="17">
        <v>0.24853745192771401</v>
      </c>
      <c r="AF877" s="17"/>
      <c r="AG877" s="17">
        <v>0.222871416655431</v>
      </c>
      <c r="AH877" s="17">
        <v>0.20647555178421201</v>
      </c>
      <c r="AI877" s="17">
        <v>0.19611602481163301</v>
      </c>
      <c r="AJ877" s="17">
        <v>0.17061481611777901</v>
      </c>
      <c r="AK877" s="17">
        <v>0.21889717193918301</v>
      </c>
    </row>
    <row r="878" spans="2:37" x14ac:dyDescent="0.2">
      <c r="B878" t="s">
        <v>353</v>
      </c>
      <c r="C878" s="17">
        <v>0.34695759530850301</v>
      </c>
      <c r="D878" s="17">
        <v>0.33835806474894198</v>
      </c>
      <c r="E878" s="17">
        <v>0.35535280150655002</v>
      </c>
      <c r="F878" s="17"/>
      <c r="G878" s="17">
        <v>0.33743420411797398</v>
      </c>
      <c r="H878" s="17">
        <v>0.36078375304814903</v>
      </c>
      <c r="I878" s="17">
        <v>0.372134936401604</v>
      </c>
      <c r="J878" s="17">
        <v>0.32439634591336303</v>
      </c>
      <c r="K878" s="17">
        <v>0.30924979889365201</v>
      </c>
      <c r="L878" s="17">
        <v>0.36518360283725898</v>
      </c>
      <c r="M878" s="17"/>
      <c r="N878" s="17">
        <v>0.32371872073497598</v>
      </c>
      <c r="O878" s="17">
        <v>0.37220475009832399</v>
      </c>
      <c r="P878" s="17">
        <v>0.33885090688802599</v>
      </c>
      <c r="Q878" s="17">
        <v>0.35779552075938198</v>
      </c>
      <c r="R878" s="17">
        <v>0.317242350814611</v>
      </c>
      <c r="S878" s="17">
        <v>0.39765060178205303</v>
      </c>
      <c r="T878" s="17">
        <v>0.35243388800083603</v>
      </c>
      <c r="U878" s="17">
        <v>0.39449871379922302</v>
      </c>
      <c r="V878" s="17">
        <v>0.37109010446145901</v>
      </c>
      <c r="W878" s="17">
        <v>0.30011370102782198</v>
      </c>
      <c r="X878" s="17">
        <v>0.27317312476132999</v>
      </c>
      <c r="Y878" s="17">
        <v>0.34971462120744001</v>
      </c>
      <c r="Z878" s="17"/>
      <c r="AA878" s="17">
        <v>0.29244148722747898</v>
      </c>
      <c r="AB878" s="17">
        <v>0.36200786702306298</v>
      </c>
      <c r="AC878" s="17">
        <v>0.39007465969668298</v>
      </c>
      <c r="AD878" s="17">
        <v>0.353390039843134</v>
      </c>
      <c r="AE878" s="17">
        <v>0.31304596850008598</v>
      </c>
      <c r="AF878" s="17"/>
      <c r="AG878" s="17">
        <v>0.31624935005985599</v>
      </c>
      <c r="AH878" s="17">
        <v>0.36712069811584203</v>
      </c>
      <c r="AI878" s="17">
        <v>0.40891821049146998</v>
      </c>
      <c r="AJ878" s="17">
        <v>0.36768910766315099</v>
      </c>
      <c r="AK878" s="17">
        <v>0.32359357190851701</v>
      </c>
    </row>
    <row r="879" spans="2:37" x14ac:dyDescent="0.2">
      <c r="B879" t="s">
        <v>165</v>
      </c>
      <c r="C879" s="17">
        <v>0.186165974598231</v>
      </c>
      <c r="D879" s="17">
        <v>0.203568436060722</v>
      </c>
      <c r="E879" s="17">
        <v>0.169176994639472</v>
      </c>
      <c r="F879" s="17"/>
      <c r="G879" s="17">
        <v>0.156521673224329</v>
      </c>
      <c r="H879" s="17">
        <v>0.127282567800832</v>
      </c>
      <c r="I879" s="17">
        <v>0.18263595317126</v>
      </c>
      <c r="J879" s="17">
        <v>0.21414373453152999</v>
      </c>
      <c r="K879" s="17">
        <v>0.24994764841992601</v>
      </c>
      <c r="L879" s="17">
        <v>0.19092385739281201</v>
      </c>
      <c r="M879" s="17"/>
      <c r="N879" s="17">
        <v>0.17074066553601899</v>
      </c>
      <c r="O879" s="17">
        <v>0.229031038049787</v>
      </c>
      <c r="P879" s="17">
        <v>0.12614038646873399</v>
      </c>
      <c r="Q879" s="17">
        <v>0.189960672301208</v>
      </c>
      <c r="R879" s="17">
        <v>0.19037516196368801</v>
      </c>
      <c r="S879" s="17">
        <v>0.16803999226168501</v>
      </c>
      <c r="T879" s="17">
        <v>0.18833848062419201</v>
      </c>
      <c r="U879" s="17">
        <v>0.153091766373573</v>
      </c>
      <c r="V879" s="17">
        <v>0.19183403281879799</v>
      </c>
      <c r="W879" s="17">
        <v>0.235449234970315</v>
      </c>
      <c r="X879" s="17">
        <v>0.18440536984136499</v>
      </c>
      <c r="Y879" s="17">
        <v>0.13693517426666699</v>
      </c>
      <c r="Z879" s="17"/>
      <c r="AA879" s="17">
        <v>0.21454019233152399</v>
      </c>
      <c r="AB879" s="17">
        <v>0.15606580574897899</v>
      </c>
      <c r="AC879" s="17">
        <v>0.205810097429586</v>
      </c>
      <c r="AD879" s="17">
        <v>0.197943122368272</v>
      </c>
      <c r="AE879" s="17">
        <v>0.18050944457328699</v>
      </c>
      <c r="AF879" s="17"/>
      <c r="AG879" s="17">
        <v>0.22043433608429999</v>
      </c>
      <c r="AH879" s="17">
        <v>0.17163767704555999</v>
      </c>
      <c r="AI879" s="17">
        <v>0.21709221009965801</v>
      </c>
      <c r="AJ879" s="17">
        <v>0.192155668536828</v>
      </c>
      <c r="AK879" s="17">
        <v>0.17448922310548501</v>
      </c>
    </row>
    <row r="880" spans="2:37" x14ac:dyDescent="0.2">
      <c r="B880" t="s">
        <v>116</v>
      </c>
      <c r="C880" s="17">
        <v>7.7176844708700801E-2</v>
      </c>
      <c r="D880" s="17">
        <v>8.7666070109061398E-2</v>
      </c>
      <c r="E880" s="17">
        <v>6.69368427127911E-2</v>
      </c>
      <c r="F880" s="17"/>
      <c r="G880" s="17">
        <v>7.1818414068743397E-2</v>
      </c>
      <c r="H880" s="17">
        <v>6.6997785634958104E-2</v>
      </c>
      <c r="I880" s="17">
        <v>4.5283049653836803E-2</v>
      </c>
      <c r="J880" s="17">
        <v>9.9866700432543906E-2</v>
      </c>
      <c r="K880" s="17">
        <v>8.5210340148238597E-2</v>
      </c>
      <c r="L880" s="17">
        <v>9.1053868903627905E-2</v>
      </c>
      <c r="M880" s="17"/>
      <c r="N880" s="17">
        <v>7.0126062786825399E-2</v>
      </c>
      <c r="O880" s="17">
        <v>7.4195954370194994E-2</v>
      </c>
      <c r="P880" s="17">
        <v>9.5018295503539102E-2</v>
      </c>
      <c r="Q880" s="17">
        <v>0.121422742533644</v>
      </c>
      <c r="R880" s="17">
        <v>6.7967924418417605E-2</v>
      </c>
      <c r="S880" s="17">
        <v>6.8149019019740395E-2</v>
      </c>
      <c r="T880" s="17">
        <v>8.1852149181557199E-2</v>
      </c>
      <c r="U880" s="17">
        <v>5.6488130817630197E-2</v>
      </c>
      <c r="V880" s="17">
        <v>9.7925058983415095E-2</v>
      </c>
      <c r="W880" s="17">
        <v>4.0628362710212702E-2</v>
      </c>
      <c r="X880" s="17">
        <v>8.3753835996314793E-2</v>
      </c>
      <c r="Y880" s="17">
        <v>2.9350570332542E-2</v>
      </c>
      <c r="Z880" s="17"/>
      <c r="AA880" s="17">
        <v>9.6483614502949303E-2</v>
      </c>
      <c r="AB880" s="17">
        <v>6.5514983365335205E-2</v>
      </c>
      <c r="AC880" s="17">
        <v>4.6316031384024098E-2</v>
      </c>
      <c r="AD880" s="17">
        <v>7.6808901520486694E-2</v>
      </c>
      <c r="AE880" s="17">
        <v>4.7682271812327599E-2</v>
      </c>
      <c r="AF880" s="17"/>
      <c r="AG880" s="17">
        <v>9.4558649332349198E-2</v>
      </c>
      <c r="AH880" s="17">
        <v>6.5626065200430794E-2</v>
      </c>
      <c r="AI880" s="17">
        <v>5.6310855409366999E-2</v>
      </c>
      <c r="AJ880" s="17">
        <v>8.7480850807717503E-2</v>
      </c>
      <c r="AK880" s="17">
        <v>6.4975519958018604E-2</v>
      </c>
    </row>
    <row r="881" spans="2:37" x14ac:dyDescent="0.2">
      <c r="B881" t="s">
        <v>153</v>
      </c>
      <c r="C881" s="17">
        <v>5.7368071531080901E-2</v>
      </c>
      <c r="D881" s="17">
        <v>5.3954380083539602E-2</v>
      </c>
      <c r="E881" s="17">
        <v>6.0700653862188599E-2</v>
      </c>
      <c r="F881" s="17"/>
      <c r="G881" s="17">
        <v>5.4452906921863498E-2</v>
      </c>
      <c r="H881" s="17">
        <v>1.4795452638246101E-2</v>
      </c>
      <c r="I881" s="17">
        <v>4.6040168679891198E-2</v>
      </c>
      <c r="J881" s="17">
        <v>7.2853052746419206E-2</v>
      </c>
      <c r="K881" s="17">
        <v>7.0157537559866007E-2</v>
      </c>
      <c r="L881" s="17">
        <v>8.1858707122045099E-2</v>
      </c>
      <c r="M881" s="17"/>
      <c r="N881" s="17">
        <v>4.67724398674619E-2</v>
      </c>
      <c r="O881" s="17">
        <v>5.4591976814445498E-2</v>
      </c>
      <c r="P881" s="17">
        <v>4.0778676613060998E-2</v>
      </c>
      <c r="Q881" s="17">
        <v>6.3712292393362902E-2</v>
      </c>
      <c r="R881" s="17">
        <v>5.3128068331782498E-2</v>
      </c>
      <c r="S881" s="17">
        <v>6.6326151030618702E-2</v>
      </c>
      <c r="T881" s="17">
        <v>8.2360392252791598E-2</v>
      </c>
      <c r="U881" s="17">
        <v>5.9966505108761503E-2</v>
      </c>
      <c r="V881" s="17">
        <v>4.0117633298361099E-2</v>
      </c>
      <c r="W881" s="17">
        <v>6.7529756876643907E-2</v>
      </c>
      <c r="X881" s="17">
        <v>7.9389945850680502E-2</v>
      </c>
      <c r="Y881" s="17">
        <v>5.3385050056657002E-2</v>
      </c>
      <c r="Z881" s="17"/>
      <c r="AA881" s="17">
        <v>5.0222836850476599E-2</v>
      </c>
      <c r="AB881" s="17">
        <v>3.1217655334021301E-2</v>
      </c>
      <c r="AC881" s="17">
        <v>7.7405568069316699E-2</v>
      </c>
      <c r="AD881" s="17">
        <v>5.6281410813905697E-2</v>
      </c>
      <c r="AE881" s="17">
        <v>6.1688873940280997E-2</v>
      </c>
      <c r="AF881" s="17"/>
      <c r="AG881" s="17">
        <v>4.8277835707555602E-2</v>
      </c>
      <c r="AH881" s="17">
        <v>4.43439484950661E-2</v>
      </c>
      <c r="AI881" s="17">
        <v>4.7031638331101799E-2</v>
      </c>
      <c r="AJ881" s="17">
        <v>4.81262001790526E-2</v>
      </c>
      <c r="AK881" s="17">
        <v>4.0342437785473202E-2</v>
      </c>
    </row>
    <row r="882" spans="2:37" x14ac:dyDescent="0.2">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c r="AD882" s="17"/>
      <c r="AE882" s="17"/>
      <c r="AF882" s="17"/>
      <c r="AG882" s="17"/>
      <c r="AH882" s="17"/>
      <c r="AI882" s="17"/>
      <c r="AJ882" s="17"/>
      <c r="AK882" s="17"/>
    </row>
    <row r="883" spans="2:37" x14ac:dyDescent="0.2">
      <c r="B883" s="6" t="s">
        <v>358</v>
      </c>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c r="AD883" s="17"/>
      <c r="AE883" s="17"/>
      <c r="AF883" s="17"/>
      <c r="AG883" s="17"/>
      <c r="AH883" s="17"/>
      <c r="AI883" s="17"/>
      <c r="AJ883" s="17"/>
      <c r="AK883" s="17"/>
    </row>
    <row r="884" spans="2:37" x14ac:dyDescent="0.2">
      <c r="B884" s="21" t="s">
        <v>60</v>
      </c>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c r="AD884" s="17"/>
      <c r="AE884" s="17"/>
      <c r="AF884" s="17"/>
      <c r="AG884" s="17"/>
      <c r="AH884" s="17"/>
      <c r="AI884" s="17"/>
      <c r="AJ884" s="17"/>
      <c r="AK884" s="17"/>
    </row>
    <row r="885" spans="2:37" x14ac:dyDescent="0.2">
      <c r="B885" t="s">
        <v>351</v>
      </c>
      <c r="C885" s="17">
        <v>0.12205662438666499</v>
      </c>
      <c r="D885" s="17">
        <v>0.13947692003550899</v>
      </c>
      <c r="E885" s="17">
        <v>0.10505023398081501</v>
      </c>
      <c r="F885" s="17"/>
      <c r="G885" s="17">
        <v>0.20116527820944799</v>
      </c>
      <c r="H885" s="17">
        <v>0.16971639258270499</v>
      </c>
      <c r="I885" s="17">
        <v>0.125334488830323</v>
      </c>
      <c r="J885" s="17">
        <v>0.110970524486285</v>
      </c>
      <c r="K885" s="17">
        <v>9.1565054894809095E-2</v>
      </c>
      <c r="L885" s="17">
        <v>5.7919976571923798E-2</v>
      </c>
      <c r="M885" s="17"/>
      <c r="N885" s="17">
        <v>0.114033635386556</v>
      </c>
      <c r="O885" s="17">
        <v>8.4046887747325993E-2</v>
      </c>
      <c r="P885" s="17">
        <v>9.7198159867154493E-2</v>
      </c>
      <c r="Q885" s="17">
        <v>0.11699931059162801</v>
      </c>
      <c r="R885" s="17">
        <v>0.12653643644926199</v>
      </c>
      <c r="S885" s="17">
        <v>0.152371198403949</v>
      </c>
      <c r="T885" s="17">
        <v>0.17721790137837801</v>
      </c>
      <c r="U885" s="17">
        <v>0.15688711801788799</v>
      </c>
      <c r="V885" s="17">
        <v>0.15697401793370699</v>
      </c>
      <c r="W885" s="17">
        <v>9.1351595164515603E-2</v>
      </c>
      <c r="X885" s="17">
        <v>0.12565173285512299</v>
      </c>
      <c r="Y885" s="17">
        <v>6.9455697440957295E-2</v>
      </c>
      <c r="Z885" s="17"/>
      <c r="AA885" s="17">
        <v>0.14779116121883601</v>
      </c>
      <c r="AB885" s="17">
        <v>0.19202724469150001</v>
      </c>
      <c r="AC885" s="17">
        <v>8.9702514405420097E-2</v>
      </c>
      <c r="AD885" s="17">
        <v>0.106440567307272</v>
      </c>
      <c r="AE885" s="17">
        <v>7.5030853335666101E-2</v>
      </c>
      <c r="AF885" s="17"/>
      <c r="AG885" s="17">
        <v>0.109895522960097</v>
      </c>
      <c r="AH885" s="17">
        <v>0.14360897393870301</v>
      </c>
      <c r="AI885" s="17">
        <v>0.101337287500705</v>
      </c>
      <c r="AJ885" s="17">
        <v>0.139423313595509</v>
      </c>
      <c r="AK885" s="17">
        <v>0.124430377638987</v>
      </c>
    </row>
    <row r="886" spans="2:37" x14ac:dyDescent="0.2">
      <c r="B886" t="s">
        <v>352</v>
      </c>
      <c r="C886" s="17">
        <v>0.37124882269276999</v>
      </c>
      <c r="D886" s="17">
        <v>0.38999243946854401</v>
      </c>
      <c r="E886" s="17">
        <v>0.35295055319539897</v>
      </c>
      <c r="F886" s="17"/>
      <c r="G886" s="17">
        <v>0.34224739914853602</v>
      </c>
      <c r="H886" s="17">
        <v>0.39189448489659701</v>
      </c>
      <c r="I886" s="17">
        <v>0.37890711140186301</v>
      </c>
      <c r="J886" s="17">
        <v>0.39395411024974902</v>
      </c>
      <c r="K886" s="17">
        <v>0.34559145865247498</v>
      </c>
      <c r="L886" s="17">
        <v>0.36627180456138902</v>
      </c>
      <c r="M886" s="17"/>
      <c r="N886" s="17">
        <v>0.44049603285946398</v>
      </c>
      <c r="O886" s="17">
        <v>0.377286773137684</v>
      </c>
      <c r="P886" s="17">
        <v>0.32774490482096402</v>
      </c>
      <c r="Q886" s="17">
        <v>0.34449896241007499</v>
      </c>
      <c r="R886" s="17">
        <v>0.32878495712328099</v>
      </c>
      <c r="S886" s="17">
        <v>0.40539336854601798</v>
      </c>
      <c r="T886" s="17">
        <v>0.37014563337970302</v>
      </c>
      <c r="U886" s="17">
        <v>0.29082029314532898</v>
      </c>
      <c r="V886" s="17">
        <v>0.36252770408292601</v>
      </c>
      <c r="W886" s="17">
        <v>0.36128952737449599</v>
      </c>
      <c r="X886" s="17">
        <v>0.383417204205865</v>
      </c>
      <c r="Y886" s="17">
        <v>0.36555200997607601</v>
      </c>
      <c r="Z886" s="17"/>
      <c r="AA886" s="17">
        <v>0.36049422999233</v>
      </c>
      <c r="AB886" s="17">
        <v>0.41238160589685002</v>
      </c>
      <c r="AC886" s="17">
        <v>0.35332885086599403</v>
      </c>
      <c r="AD886" s="17">
        <v>0.37518742373920599</v>
      </c>
      <c r="AE886" s="17">
        <v>0.36257429316758299</v>
      </c>
      <c r="AF886" s="17"/>
      <c r="AG886" s="17">
        <v>0.41022413237224797</v>
      </c>
      <c r="AH886" s="17">
        <v>0.39783743819357398</v>
      </c>
      <c r="AI886" s="17">
        <v>0.33225055179576601</v>
      </c>
      <c r="AJ886" s="17">
        <v>0.30884440447649503</v>
      </c>
      <c r="AK886" s="17">
        <v>0.314862978053912</v>
      </c>
    </row>
    <row r="887" spans="2:37" x14ac:dyDescent="0.2">
      <c r="B887" t="s">
        <v>353</v>
      </c>
      <c r="C887" s="17">
        <v>0.35453714227712002</v>
      </c>
      <c r="D887" s="17">
        <v>0.33043507398162902</v>
      </c>
      <c r="E887" s="17">
        <v>0.37806654678805002</v>
      </c>
      <c r="F887" s="17"/>
      <c r="G887" s="17">
        <v>0.298471410802226</v>
      </c>
      <c r="H887" s="17">
        <v>0.30696383698862201</v>
      </c>
      <c r="I887" s="17">
        <v>0.35621091418515599</v>
      </c>
      <c r="J887" s="17">
        <v>0.335150006026049</v>
      </c>
      <c r="K887" s="17">
        <v>0.41928348459457199</v>
      </c>
      <c r="L887" s="17">
        <v>0.40109895975705301</v>
      </c>
      <c r="M887" s="17"/>
      <c r="N887" s="17">
        <v>0.286319122535174</v>
      </c>
      <c r="O887" s="17">
        <v>0.39580933515759997</v>
      </c>
      <c r="P887" s="17">
        <v>0.42774215079769601</v>
      </c>
      <c r="Q887" s="17">
        <v>0.37746031172384897</v>
      </c>
      <c r="R887" s="17">
        <v>0.34725754609722598</v>
      </c>
      <c r="S887" s="17">
        <v>0.33635592266529901</v>
      </c>
      <c r="T887" s="17">
        <v>0.33360098037894298</v>
      </c>
      <c r="U887" s="17">
        <v>0.44480961071021502</v>
      </c>
      <c r="V887" s="17">
        <v>0.33212489306103998</v>
      </c>
      <c r="W887" s="17">
        <v>0.38316865374091502</v>
      </c>
      <c r="X887" s="17">
        <v>0.31128324235632299</v>
      </c>
      <c r="Y887" s="17">
        <v>0.30590940109333697</v>
      </c>
      <c r="Z887" s="17"/>
      <c r="AA887" s="17">
        <v>0.36610401653555602</v>
      </c>
      <c r="AB887" s="17">
        <v>0.27367645775892802</v>
      </c>
      <c r="AC887" s="17">
        <v>0.40730263720246102</v>
      </c>
      <c r="AD887" s="17">
        <v>0.363278888090105</v>
      </c>
      <c r="AE887" s="17">
        <v>0.43298188759996498</v>
      </c>
      <c r="AF887" s="17"/>
      <c r="AG887" s="17">
        <v>0.35553675643563298</v>
      </c>
      <c r="AH887" s="17">
        <v>0.328301794993129</v>
      </c>
      <c r="AI887" s="17">
        <v>0.42004336546584398</v>
      </c>
      <c r="AJ887" s="17">
        <v>0.39962475156331001</v>
      </c>
      <c r="AK887" s="17">
        <v>0.40904611622838899</v>
      </c>
    </row>
    <row r="888" spans="2:37" x14ac:dyDescent="0.2">
      <c r="B888" t="s">
        <v>165</v>
      </c>
      <c r="C888" s="17">
        <v>8.9257534060952201E-2</v>
      </c>
      <c r="D888" s="17">
        <v>8.9770996502741604E-2</v>
      </c>
      <c r="E888" s="17">
        <v>8.8756271457847105E-2</v>
      </c>
      <c r="F888" s="17"/>
      <c r="G888" s="17">
        <v>9.0387731713225603E-2</v>
      </c>
      <c r="H888" s="17">
        <v>8.3822632658823795E-2</v>
      </c>
      <c r="I888" s="17">
        <v>7.7978858955973104E-2</v>
      </c>
      <c r="J888" s="17">
        <v>0.104376276261632</v>
      </c>
      <c r="K888" s="17">
        <v>8.5595380304147706E-2</v>
      </c>
      <c r="L888" s="17">
        <v>9.2262479430654701E-2</v>
      </c>
      <c r="M888" s="17"/>
      <c r="N888" s="17">
        <v>7.8689037755203903E-2</v>
      </c>
      <c r="O888" s="17">
        <v>8.7102352829899102E-2</v>
      </c>
      <c r="P888" s="17">
        <v>6.2476670642603697E-2</v>
      </c>
      <c r="Q888" s="17">
        <v>0.116669818490844</v>
      </c>
      <c r="R888" s="17">
        <v>0.134141017313192</v>
      </c>
      <c r="S888" s="17">
        <v>6.9869674006182297E-2</v>
      </c>
      <c r="T888" s="17">
        <v>5.3218421177407597E-2</v>
      </c>
      <c r="U888" s="17">
        <v>5.9718290761153703E-2</v>
      </c>
      <c r="V888" s="17">
        <v>8.4704050621322594E-2</v>
      </c>
      <c r="W888" s="17">
        <v>9.5947850900802406E-2</v>
      </c>
      <c r="X888" s="17">
        <v>0.10371682872344</v>
      </c>
      <c r="Y888" s="17">
        <v>0.19877632835633399</v>
      </c>
      <c r="Z888" s="17"/>
      <c r="AA888" s="17">
        <v>8.5199652210196E-2</v>
      </c>
      <c r="AB888" s="17">
        <v>7.4385390836208307E-2</v>
      </c>
      <c r="AC888" s="17">
        <v>9.0115737053798203E-2</v>
      </c>
      <c r="AD888" s="17">
        <v>0.113734873931742</v>
      </c>
      <c r="AE888" s="17">
        <v>4.9284836588314403E-2</v>
      </c>
      <c r="AF888" s="17"/>
      <c r="AG888" s="17">
        <v>7.9155078809991397E-2</v>
      </c>
      <c r="AH888" s="17">
        <v>8.5030077613697894E-2</v>
      </c>
      <c r="AI888" s="17">
        <v>9.8880541218119594E-2</v>
      </c>
      <c r="AJ888" s="17">
        <v>0.10871562293016999</v>
      </c>
      <c r="AK888" s="17">
        <v>6.42998577975612E-2</v>
      </c>
    </row>
    <row r="889" spans="2:37" x14ac:dyDescent="0.2">
      <c r="B889" t="s">
        <v>116</v>
      </c>
      <c r="C889" s="17">
        <v>2.3301066606642901E-2</v>
      </c>
      <c r="D889" s="17">
        <v>1.7212042105996899E-2</v>
      </c>
      <c r="E889" s="17">
        <v>2.9245416228266902E-2</v>
      </c>
      <c r="F889" s="17"/>
      <c r="G889" s="17">
        <v>1.3287669087030799E-2</v>
      </c>
      <c r="H889" s="17">
        <v>1.6966720239204199E-2</v>
      </c>
      <c r="I889" s="17">
        <v>2.6949686200800401E-2</v>
      </c>
      <c r="J889" s="17">
        <v>2.1749653357931401E-2</v>
      </c>
      <c r="K889" s="17">
        <v>2.3964617452605599E-2</v>
      </c>
      <c r="L889" s="17">
        <v>3.2905199185966003E-2</v>
      </c>
      <c r="M889" s="17"/>
      <c r="N889" s="17">
        <v>1.74340982186891E-2</v>
      </c>
      <c r="O889" s="17">
        <v>2.5207344399798499E-2</v>
      </c>
      <c r="P889" s="17">
        <v>1.79746920302877E-2</v>
      </c>
      <c r="Q889" s="17">
        <v>2.08084886722931E-2</v>
      </c>
      <c r="R889" s="17">
        <v>3.12377858784798E-2</v>
      </c>
      <c r="S889" s="17">
        <v>1.04524735742889E-2</v>
      </c>
      <c r="T889" s="17">
        <v>3.2167998031916702E-2</v>
      </c>
      <c r="U889" s="17">
        <v>0</v>
      </c>
      <c r="V889" s="17">
        <v>3.4187732619469099E-2</v>
      </c>
      <c r="W889" s="17">
        <v>2.9466355823344201E-2</v>
      </c>
      <c r="X889" s="17">
        <v>6.8637674194347202E-3</v>
      </c>
      <c r="Y889" s="17">
        <v>6.0306563133295001E-2</v>
      </c>
      <c r="Z889" s="17"/>
      <c r="AA889" s="17">
        <v>1.8017995479426799E-2</v>
      </c>
      <c r="AB889" s="17">
        <v>1.7286929806193601E-2</v>
      </c>
      <c r="AC889" s="17">
        <v>2.14668409312107E-2</v>
      </c>
      <c r="AD889" s="17">
        <v>1.5284979617992101E-2</v>
      </c>
      <c r="AE889" s="17">
        <v>2.7932483109000102E-2</v>
      </c>
      <c r="AF889" s="17"/>
      <c r="AG889" s="17">
        <v>1.68554264388893E-2</v>
      </c>
      <c r="AH889" s="17">
        <v>1.8956665674516201E-2</v>
      </c>
      <c r="AI889" s="17">
        <v>8.9686353602407495E-3</v>
      </c>
      <c r="AJ889" s="17">
        <v>2.0159816502660501E-2</v>
      </c>
      <c r="AK889" s="17">
        <v>5.0146508249239802E-2</v>
      </c>
    </row>
    <row r="890" spans="2:37" x14ac:dyDescent="0.2">
      <c r="B890" t="s">
        <v>153</v>
      </c>
      <c r="C890" s="17">
        <v>3.9598809975847499E-2</v>
      </c>
      <c r="D890" s="17">
        <v>3.3112527905581501E-2</v>
      </c>
      <c r="E890" s="17">
        <v>4.5930978349622703E-2</v>
      </c>
      <c r="F890" s="17"/>
      <c r="G890" s="17">
        <v>5.4440511039532902E-2</v>
      </c>
      <c r="H890" s="17">
        <v>3.0635932634046601E-2</v>
      </c>
      <c r="I890" s="17">
        <v>3.4618940425883198E-2</v>
      </c>
      <c r="J890" s="17">
        <v>3.3799429618354401E-2</v>
      </c>
      <c r="K890" s="17">
        <v>3.4000004101390202E-2</v>
      </c>
      <c r="L890" s="17">
        <v>4.9541580493015901E-2</v>
      </c>
      <c r="M890" s="17"/>
      <c r="N890" s="17">
        <v>6.3028073244912594E-2</v>
      </c>
      <c r="O890" s="17">
        <v>3.0547306727692701E-2</v>
      </c>
      <c r="P890" s="17">
        <v>6.6863421841294499E-2</v>
      </c>
      <c r="Q890" s="17">
        <v>2.35631081113114E-2</v>
      </c>
      <c r="R890" s="17">
        <v>3.2042257138559897E-2</v>
      </c>
      <c r="S890" s="17">
        <v>2.5557362804263399E-2</v>
      </c>
      <c r="T890" s="17">
        <v>3.3649065653651E-2</v>
      </c>
      <c r="U890" s="17">
        <v>4.7764687365413297E-2</v>
      </c>
      <c r="V890" s="17">
        <v>2.9481601681535199E-2</v>
      </c>
      <c r="W890" s="17">
        <v>3.8776016995927497E-2</v>
      </c>
      <c r="X890" s="17">
        <v>6.9067224439814806E-2</v>
      </c>
      <c r="Y890" s="17">
        <v>0</v>
      </c>
      <c r="Z890" s="17"/>
      <c r="AA890" s="17">
        <v>2.2392944563655499E-2</v>
      </c>
      <c r="AB890" s="17">
        <v>3.0242371010319999E-2</v>
      </c>
      <c r="AC890" s="17">
        <v>3.8083419541116E-2</v>
      </c>
      <c r="AD890" s="17">
        <v>2.6073267313683299E-2</v>
      </c>
      <c r="AE890" s="17">
        <v>5.2195646199472402E-2</v>
      </c>
      <c r="AF890" s="17"/>
      <c r="AG890" s="17">
        <v>2.8333082983142899E-2</v>
      </c>
      <c r="AH890" s="17">
        <v>2.6265049586379902E-2</v>
      </c>
      <c r="AI890" s="17">
        <v>3.8519618659324399E-2</v>
      </c>
      <c r="AJ890" s="17">
        <v>2.3232090931855399E-2</v>
      </c>
      <c r="AK890" s="17">
        <v>3.7214162031910802E-2</v>
      </c>
    </row>
    <row r="891" spans="2:37" x14ac:dyDescent="0.2">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c r="AK891" s="17"/>
    </row>
    <row r="892" spans="2:37" x14ac:dyDescent="0.2">
      <c r="B892" s="6" t="s">
        <v>359</v>
      </c>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c r="AD892" s="17"/>
      <c r="AE892" s="17"/>
      <c r="AF892" s="17"/>
      <c r="AG892" s="17"/>
      <c r="AH892" s="17"/>
      <c r="AI892" s="17"/>
      <c r="AJ892" s="17"/>
      <c r="AK892" s="17"/>
    </row>
    <row r="893" spans="2:37" x14ac:dyDescent="0.2">
      <c r="B893" s="21" t="s">
        <v>60</v>
      </c>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c r="AD893" s="17"/>
      <c r="AE893" s="17"/>
      <c r="AF893" s="17"/>
      <c r="AG893" s="17"/>
      <c r="AH893" s="17"/>
      <c r="AI893" s="17"/>
      <c r="AJ893" s="17"/>
      <c r="AK893" s="17"/>
    </row>
    <row r="894" spans="2:37" x14ac:dyDescent="0.2">
      <c r="B894" t="s">
        <v>351</v>
      </c>
      <c r="C894" s="17">
        <v>0.13105466546290301</v>
      </c>
      <c r="D894" s="17">
        <v>0.14654099287164499</v>
      </c>
      <c r="E894" s="17">
        <v>0.11593629232074799</v>
      </c>
      <c r="F894" s="17"/>
      <c r="G894" s="17">
        <v>0.202211775992823</v>
      </c>
      <c r="H894" s="17">
        <v>0.14967334773941601</v>
      </c>
      <c r="I894" s="17">
        <v>0.10829249877905001</v>
      </c>
      <c r="J894" s="17">
        <v>0.120638271949758</v>
      </c>
      <c r="K894" s="17">
        <v>0.12736845583002199</v>
      </c>
      <c r="L894" s="17">
        <v>9.8309322011482195E-2</v>
      </c>
      <c r="M894" s="17"/>
      <c r="N894" s="17">
        <v>0.151550894570674</v>
      </c>
      <c r="O894" s="17">
        <v>0.102823918707559</v>
      </c>
      <c r="P894" s="17">
        <v>9.3473887014507998E-2</v>
      </c>
      <c r="Q894" s="17">
        <v>0.145905764005995</v>
      </c>
      <c r="R894" s="17">
        <v>0.13396204994192401</v>
      </c>
      <c r="S894" s="17">
        <v>0.12059229537850601</v>
      </c>
      <c r="T894" s="17">
        <v>0.15333429007796401</v>
      </c>
      <c r="U894" s="17">
        <v>0.153542802938267</v>
      </c>
      <c r="V894" s="17">
        <v>0.153797406022641</v>
      </c>
      <c r="W894" s="17">
        <v>9.4339578043907996E-2</v>
      </c>
      <c r="X894" s="17">
        <v>0.18353878330371201</v>
      </c>
      <c r="Y894" s="17">
        <v>8.8198529819732793E-2</v>
      </c>
      <c r="Z894" s="17"/>
      <c r="AA894" s="17">
        <v>0.169921721911277</v>
      </c>
      <c r="AB894" s="17">
        <v>0.18798861891487101</v>
      </c>
      <c r="AC894" s="17">
        <v>8.1634059134075607E-2</v>
      </c>
      <c r="AD894" s="17">
        <v>0.11787884518461</v>
      </c>
      <c r="AE894" s="17">
        <v>6.5287597074880896E-2</v>
      </c>
      <c r="AF894" s="17"/>
      <c r="AG894" s="17">
        <v>0.13752573379878899</v>
      </c>
      <c r="AH894" s="17">
        <v>0.14298662993738601</v>
      </c>
      <c r="AI894" s="17">
        <v>0.12999874771818401</v>
      </c>
      <c r="AJ894" s="17">
        <v>0.13727078141580301</v>
      </c>
      <c r="AK894" s="17">
        <v>6.1641964449638202E-2</v>
      </c>
    </row>
    <row r="895" spans="2:37" x14ac:dyDescent="0.2">
      <c r="B895" t="s">
        <v>352</v>
      </c>
      <c r="C895" s="17">
        <v>0.352659587458448</v>
      </c>
      <c r="D895" s="17">
        <v>0.362248269879062</v>
      </c>
      <c r="E895" s="17">
        <v>0.343298731591833</v>
      </c>
      <c r="F895" s="17"/>
      <c r="G895" s="17">
        <v>0.32133551487357698</v>
      </c>
      <c r="H895" s="17">
        <v>0.34653977498254002</v>
      </c>
      <c r="I895" s="17">
        <v>0.359931897013054</v>
      </c>
      <c r="J895" s="17">
        <v>0.35499580885751197</v>
      </c>
      <c r="K895" s="17">
        <v>0.36449925340003198</v>
      </c>
      <c r="L895" s="17">
        <v>0.36259546522234098</v>
      </c>
      <c r="M895" s="17"/>
      <c r="N895" s="17">
        <v>0.38408148098747802</v>
      </c>
      <c r="O895" s="17">
        <v>0.36254931058483703</v>
      </c>
      <c r="P895" s="17">
        <v>0.35318139013513</v>
      </c>
      <c r="Q895" s="17">
        <v>0.34047783325411302</v>
      </c>
      <c r="R895" s="17">
        <v>0.32891383262402601</v>
      </c>
      <c r="S895" s="17">
        <v>0.38074837994161198</v>
      </c>
      <c r="T895" s="17">
        <v>0.31237786734741302</v>
      </c>
      <c r="U895" s="17">
        <v>0.30854503036435199</v>
      </c>
      <c r="V895" s="17">
        <v>0.36962766573804301</v>
      </c>
      <c r="W895" s="17">
        <v>0.36402842457280399</v>
      </c>
      <c r="X895" s="17">
        <v>0.26583743511649299</v>
      </c>
      <c r="Y895" s="17">
        <v>0.38285716286833998</v>
      </c>
      <c r="Z895" s="17"/>
      <c r="AA895" s="17">
        <v>0.38788800220797298</v>
      </c>
      <c r="AB895" s="17">
        <v>0.39529296444992201</v>
      </c>
      <c r="AC895" s="17">
        <v>0.36808900967819802</v>
      </c>
      <c r="AD895" s="17">
        <v>0.33856191344722097</v>
      </c>
      <c r="AE895" s="17">
        <v>0.29420188849696899</v>
      </c>
      <c r="AF895" s="17"/>
      <c r="AG895" s="17">
        <v>0.38966459641141099</v>
      </c>
      <c r="AH895" s="17">
        <v>0.383133048318404</v>
      </c>
      <c r="AI895" s="17">
        <v>0.31870819566757602</v>
      </c>
      <c r="AJ895" s="17">
        <v>0.29920939750082898</v>
      </c>
      <c r="AK895" s="17">
        <v>0.29615018986563102</v>
      </c>
    </row>
    <row r="896" spans="2:37" x14ac:dyDescent="0.2">
      <c r="B896" t="s">
        <v>353</v>
      </c>
      <c r="C896" s="17">
        <v>0.34555055330582501</v>
      </c>
      <c r="D896" s="17">
        <v>0.33503528905767199</v>
      </c>
      <c r="E896" s="17">
        <v>0.355815975467973</v>
      </c>
      <c r="F896" s="17"/>
      <c r="G896" s="17">
        <v>0.30911273969317699</v>
      </c>
      <c r="H896" s="17">
        <v>0.33610791749487401</v>
      </c>
      <c r="I896" s="17">
        <v>0.35997151366526797</v>
      </c>
      <c r="J896" s="17">
        <v>0.36894797857295702</v>
      </c>
      <c r="K896" s="17">
        <v>0.33684836267503299</v>
      </c>
      <c r="L896" s="17">
        <v>0.35246425739278398</v>
      </c>
      <c r="M896" s="17"/>
      <c r="N896" s="17">
        <v>0.30449641880916101</v>
      </c>
      <c r="O896" s="17">
        <v>0.33575266696863099</v>
      </c>
      <c r="P896" s="17">
        <v>0.40791015804097702</v>
      </c>
      <c r="Q896" s="17">
        <v>0.312206697860472</v>
      </c>
      <c r="R896" s="17">
        <v>0.35381796439220198</v>
      </c>
      <c r="S896" s="17">
        <v>0.34371221296876497</v>
      </c>
      <c r="T896" s="17">
        <v>0.39771074584092297</v>
      </c>
      <c r="U896" s="17">
        <v>0.406590271159392</v>
      </c>
      <c r="V896" s="17">
        <v>0.30236307385153399</v>
      </c>
      <c r="W896" s="17">
        <v>0.40708484007917001</v>
      </c>
      <c r="X896" s="17">
        <v>0.28229249698941999</v>
      </c>
      <c r="Y896" s="17">
        <v>0.35887815602017498</v>
      </c>
      <c r="Z896" s="17"/>
      <c r="AA896" s="17">
        <v>0.29516584990243799</v>
      </c>
      <c r="AB896" s="17">
        <v>0.28553821267177998</v>
      </c>
      <c r="AC896" s="17">
        <v>0.38699297094062801</v>
      </c>
      <c r="AD896" s="17">
        <v>0.38014570789310997</v>
      </c>
      <c r="AE896" s="17">
        <v>0.42630594865641702</v>
      </c>
      <c r="AF896" s="17"/>
      <c r="AG896" s="17">
        <v>0.32291171374101402</v>
      </c>
      <c r="AH896" s="17">
        <v>0.32308026109308002</v>
      </c>
      <c r="AI896" s="17">
        <v>0.39454498676991001</v>
      </c>
      <c r="AJ896" s="17">
        <v>0.37844003314971297</v>
      </c>
      <c r="AK896" s="17">
        <v>0.39189215781737002</v>
      </c>
    </row>
    <row r="897" spans="2:37" x14ac:dyDescent="0.2">
      <c r="B897" t="s">
        <v>165</v>
      </c>
      <c r="C897" s="17">
        <v>9.7951904338438506E-2</v>
      </c>
      <c r="D897" s="17">
        <v>9.1750845425388694E-2</v>
      </c>
      <c r="E897" s="17">
        <v>0.104005626441141</v>
      </c>
      <c r="F897" s="17"/>
      <c r="G897" s="17">
        <v>9.4371400192893307E-2</v>
      </c>
      <c r="H897" s="17">
        <v>0.117385373189679</v>
      </c>
      <c r="I897" s="17">
        <v>0.10370395231870901</v>
      </c>
      <c r="J897" s="17">
        <v>8.6228041521816706E-2</v>
      </c>
      <c r="K897" s="17">
        <v>0.106340777186281</v>
      </c>
      <c r="L897" s="17">
        <v>8.3785063541137794E-2</v>
      </c>
      <c r="M897" s="17"/>
      <c r="N897" s="17">
        <v>8.1245999587683498E-2</v>
      </c>
      <c r="O897" s="17">
        <v>0.12561691899087299</v>
      </c>
      <c r="P897" s="17">
        <v>8.7388783260168398E-2</v>
      </c>
      <c r="Q897" s="17">
        <v>0.14035643615584001</v>
      </c>
      <c r="R897" s="17">
        <v>0.14026236006586201</v>
      </c>
      <c r="S897" s="17">
        <v>7.3642934248066699E-2</v>
      </c>
      <c r="T897" s="17">
        <v>4.9737565418236797E-2</v>
      </c>
      <c r="U897" s="17">
        <v>5.8806293398286497E-2</v>
      </c>
      <c r="V897" s="17">
        <v>9.7009221443461996E-2</v>
      </c>
      <c r="W897" s="17">
        <v>7.4666606242413794E-2</v>
      </c>
      <c r="X897" s="17">
        <v>0.133121724218939</v>
      </c>
      <c r="Y897" s="17">
        <v>0.12692069896887201</v>
      </c>
      <c r="Z897" s="17"/>
      <c r="AA897" s="17">
        <v>9.4034144630951597E-2</v>
      </c>
      <c r="AB897" s="17">
        <v>8.3773586459728502E-2</v>
      </c>
      <c r="AC897" s="17">
        <v>0.10044923973874501</v>
      </c>
      <c r="AD897" s="17">
        <v>0.101287231849986</v>
      </c>
      <c r="AE897" s="17">
        <v>0.13652662882161901</v>
      </c>
      <c r="AF897" s="17"/>
      <c r="AG897" s="17">
        <v>8.3537707077291995E-2</v>
      </c>
      <c r="AH897" s="17">
        <v>9.9919034140893703E-2</v>
      </c>
      <c r="AI897" s="17">
        <v>0.114745194535812</v>
      </c>
      <c r="AJ897" s="17">
        <v>9.9525512965333601E-2</v>
      </c>
      <c r="AK897" s="17">
        <v>0.195156075887158</v>
      </c>
    </row>
    <row r="898" spans="2:37" x14ac:dyDescent="0.2">
      <c r="B898" t="s">
        <v>116</v>
      </c>
      <c r="C898" s="17">
        <v>2.9910853122890001E-2</v>
      </c>
      <c r="D898" s="17">
        <v>2.8062828913554098E-2</v>
      </c>
      <c r="E898" s="17">
        <v>3.1714968381147401E-2</v>
      </c>
      <c r="F898" s="17"/>
      <c r="G898" s="17">
        <v>2.93694393496651E-2</v>
      </c>
      <c r="H898" s="17">
        <v>2.4422682470029999E-2</v>
      </c>
      <c r="I898" s="17">
        <v>2.6454499334946899E-2</v>
      </c>
      <c r="J898" s="17">
        <v>2.9555699278075501E-2</v>
      </c>
      <c r="K898" s="17">
        <v>2.7651547532884901E-2</v>
      </c>
      <c r="L898" s="17">
        <v>3.9319285490571003E-2</v>
      </c>
      <c r="M898" s="17"/>
      <c r="N898" s="17">
        <v>2.5209077957197699E-2</v>
      </c>
      <c r="O898" s="17">
        <v>3.5669939166943797E-2</v>
      </c>
      <c r="P898" s="17">
        <v>1.16764669736637E-2</v>
      </c>
      <c r="Q898" s="17">
        <v>2.2313421142057401E-2</v>
      </c>
      <c r="R898" s="17">
        <v>1.1978714961284701E-2</v>
      </c>
      <c r="S898" s="17">
        <v>4.8965319359144499E-2</v>
      </c>
      <c r="T898" s="17">
        <v>4.2078119771507203E-2</v>
      </c>
      <c r="U898" s="17">
        <v>2.5289468670581801E-2</v>
      </c>
      <c r="V898" s="17">
        <v>3.1088653004580399E-2</v>
      </c>
      <c r="W898" s="17">
        <v>3.0834213769489902E-2</v>
      </c>
      <c r="X898" s="17">
        <v>5.1382652447189502E-2</v>
      </c>
      <c r="Y898" s="17">
        <v>1.37821980946493E-2</v>
      </c>
      <c r="Z898" s="17"/>
      <c r="AA898" s="17">
        <v>2.6029938463431299E-2</v>
      </c>
      <c r="AB898" s="17">
        <v>1.94317934401581E-2</v>
      </c>
      <c r="AC898" s="17">
        <v>1.82550635721298E-2</v>
      </c>
      <c r="AD898" s="17">
        <v>3.5602393887874402E-2</v>
      </c>
      <c r="AE898" s="17">
        <v>3.3726758009025901E-2</v>
      </c>
      <c r="AF898" s="17"/>
      <c r="AG898" s="17">
        <v>3.7638302369773599E-2</v>
      </c>
      <c r="AH898" s="17">
        <v>1.71660525806085E-2</v>
      </c>
      <c r="AI898" s="17">
        <v>1.78278585458598E-2</v>
      </c>
      <c r="AJ898" s="17">
        <v>3.7664443918785803E-2</v>
      </c>
      <c r="AK898" s="17">
        <v>3.1112837444863501E-2</v>
      </c>
    </row>
    <row r="899" spans="2:37" x14ac:dyDescent="0.2">
      <c r="B899" t="s">
        <v>153</v>
      </c>
      <c r="C899" s="17">
        <v>4.2872436311493199E-2</v>
      </c>
      <c r="D899" s="17">
        <v>3.63617738526801E-2</v>
      </c>
      <c r="E899" s="17">
        <v>4.9228405797157301E-2</v>
      </c>
      <c r="F899" s="17"/>
      <c r="G899" s="17">
        <v>4.3599129897864998E-2</v>
      </c>
      <c r="H899" s="17">
        <v>2.58709041234606E-2</v>
      </c>
      <c r="I899" s="17">
        <v>4.1645638888971097E-2</v>
      </c>
      <c r="J899" s="17">
        <v>3.9634199819881998E-2</v>
      </c>
      <c r="K899" s="17">
        <v>3.72916033757454E-2</v>
      </c>
      <c r="L899" s="17">
        <v>6.3526606341686206E-2</v>
      </c>
      <c r="M899" s="17"/>
      <c r="N899" s="17">
        <v>5.3416128087804798E-2</v>
      </c>
      <c r="O899" s="17">
        <v>3.7587245581155601E-2</v>
      </c>
      <c r="P899" s="17">
        <v>4.6369314575552302E-2</v>
      </c>
      <c r="Q899" s="17">
        <v>3.8739847581523303E-2</v>
      </c>
      <c r="R899" s="17">
        <v>3.1065078014701701E-2</v>
      </c>
      <c r="S899" s="17">
        <v>3.2338858103906798E-2</v>
      </c>
      <c r="T899" s="17">
        <v>4.4761411543956103E-2</v>
      </c>
      <c r="U899" s="17">
        <v>4.72261334691206E-2</v>
      </c>
      <c r="V899" s="17">
        <v>4.61139799397393E-2</v>
      </c>
      <c r="W899" s="17">
        <v>2.90463372922144E-2</v>
      </c>
      <c r="X899" s="17">
        <v>8.3826907924245894E-2</v>
      </c>
      <c r="Y899" s="17">
        <v>2.93632542282312E-2</v>
      </c>
      <c r="Z899" s="17"/>
      <c r="AA899" s="17">
        <v>2.6960342883929799E-2</v>
      </c>
      <c r="AB899" s="17">
        <v>2.79748240635397E-2</v>
      </c>
      <c r="AC899" s="17">
        <v>4.4579656936223198E-2</v>
      </c>
      <c r="AD899" s="17">
        <v>2.6523907737198201E-2</v>
      </c>
      <c r="AE899" s="17">
        <v>4.3951178941088603E-2</v>
      </c>
      <c r="AF899" s="17"/>
      <c r="AG899" s="17">
        <v>2.8721946601721799E-2</v>
      </c>
      <c r="AH899" s="17">
        <v>3.3714973929628099E-2</v>
      </c>
      <c r="AI899" s="17">
        <v>2.41750167626581E-2</v>
      </c>
      <c r="AJ899" s="17">
        <v>4.7889831049535203E-2</v>
      </c>
      <c r="AK899" s="17">
        <v>2.4046774535340099E-2</v>
      </c>
    </row>
    <row r="900" spans="2:37" x14ac:dyDescent="0.2">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c r="AD900" s="17"/>
      <c r="AE900" s="17"/>
      <c r="AF900" s="17"/>
      <c r="AG900" s="17"/>
      <c r="AH900" s="17"/>
      <c r="AI900" s="17"/>
      <c r="AJ900" s="17"/>
      <c r="AK900" s="17"/>
    </row>
    <row r="901" spans="2:37" x14ac:dyDescent="0.2">
      <c r="B901" s="6" t="s">
        <v>364</v>
      </c>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17"/>
      <c r="AK901" s="17"/>
    </row>
    <row r="902" spans="2:37" x14ac:dyDescent="0.2">
      <c r="B902" s="21" t="s">
        <v>60</v>
      </c>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c r="AF902" s="17"/>
      <c r="AG902" s="17"/>
      <c r="AH902" s="17"/>
      <c r="AI902" s="17"/>
      <c r="AJ902" s="17"/>
      <c r="AK902" s="17"/>
    </row>
    <row r="903" spans="2:37" x14ac:dyDescent="0.2">
      <c r="B903" t="s">
        <v>360</v>
      </c>
      <c r="C903" s="17">
        <v>4.7734108070794999E-2</v>
      </c>
      <c r="D903" s="17">
        <v>5.9615322348085399E-2</v>
      </c>
      <c r="E903" s="17">
        <v>3.6135190775233403E-2</v>
      </c>
      <c r="F903" s="17"/>
      <c r="G903" s="17">
        <v>9.0563759337052005E-2</v>
      </c>
      <c r="H903" s="17">
        <v>0.109917932615844</v>
      </c>
      <c r="I903" s="17">
        <v>5.9772088360840699E-2</v>
      </c>
      <c r="J903" s="17">
        <v>2.4872054155519401E-2</v>
      </c>
      <c r="K903" s="17">
        <v>1.14667077156802E-2</v>
      </c>
      <c r="L903" s="17">
        <v>2.1107387551909302E-3</v>
      </c>
      <c r="M903" s="17"/>
      <c r="N903" s="17">
        <v>8.9116695313074104E-2</v>
      </c>
      <c r="O903" s="17">
        <v>1.7231831470774599E-2</v>
      </c>
      <c r="P903" s="17">
        <v>3.0379613075318199E-2</v>
      </c>
      <c r="Q903" s="17">
        <v>3.2428983518163201E-2</v>
      </c>
      <c r="R903" s="17">
        <v>4.43217590703733E-2</v>
      </c>
      <c r="S903" s="17">
        <v>3.60758613339296E-2</v>
      </c>
      <c r="T903" s="17">
        <v>5.96222305858271E-2</v>
      </c>
      <c r="U903" s="17">
        <v>7.1788048060123705E-2</v>
      </c>
      <c r="V903" s="17">
        <v>5.6881323011466402E-2</v>
      </c>
      <c r="W903" s="17">
        <v>5.4784215119862999E-2</v>
      </c>
      <c r="X903" s="17">
        <v>3.0850785578036201E-2</v>
      </c>
      <c r="Y903" s="17">
        <v>3.1092783623955299E-2</v>
      </c>
      <c r="Z903" s="17"/>
      <c r="AA903" s="17">
        <v>6.6595154102949403E-2</v>
      </c>
      <c r="AB903" s="17">
        <v>9.8853136311485804E-2</v>
      </c>
      <c r="AC903" s="17">
        <v>2.1022244161107199E-2</v>
      </c>
      <c r="AD903" s="17">
        <v>3.0688672856059699E-2</v>
      </c>
      <c r="AE903" s="17">
        <v>1.5560202571730601E-2</v>
      </c>
      <c r="AF903" s="17"/>
      <c r="AG903" s="17">
        <v>4.0676441978882399E-2</v>
      </c>
      <c r="AH903" s="17">
        <v>6.9200131865154293E-2</v>
      </c>
      <c r="AI903" s="17">
        <v>3.19537576728132E-2</v>
      </c>
      <c r="AJ903" s="17">
        <v>3.6632079791817602E-2</v>
      </c>
      <c r="AK903" s="17">
        <v>2.8749363932393499E-2</v>
      </c>
    </row>
    <row r="904" spans="2:37" x14ac:dyDescent="0.2">
      <c r="B904" t="s">
        <v>361</v>
      </c>
      <c r="C904" s="17">
        <v>0.107335971535073</v>
      </c>
      <c r="D904" s="17">
        <v>0.13386886888007099</v>
      </c>
      <c r="E904" s="17">
        <v>8.1433494335878598E-2</v>
      </c>
      <c r="F904" s="17"/>
      <c r="G904" s="17">
        <v>0.17480945309745399</v>
      </c>
      <c r="H904" s="17">
        <v>0.23426501928592799</v>
      </c>
      <c r="I904" s="17">
        <v>0.14050783191090099</v>
      </c>
      <c r="J904" s="17">
        <v>5.2712134334975902E-2</v>
      </c>
      <c r="K904" s="17">
        <v>3.7890953509853997E-2</v>
      </c>
      <c r="L904" s="17">
        <v>2.3797193429753598E-2</v>
      </c>
      <c r="M904" s="17"/>
      <c r="N904" s="17">
        <v>0.20035850127046101</v>
      </c>
      <c r="O904" s="17">
        <v>6.2317751647845601E-2</v>
      </c>
      <c r="P904" s="17">
        <v>6.2613154867350806E-2</v>
      </c>
      <c r="Q904" s="17">
        <v>5.8531394019517298E-2</v>
      </c>
      <c r="R904" s="17">
        <v>0.102710138115488</v>
      </c>
      <c r="S904" s="17">
        <v>0.16406677154150101</v>
      </c>
      <c r="T904" s="17">
        <v>8.7689641952741093E-2</v>
      </c>
      <c r="U904" s="17">
        <v>0.10417703509658199</v>
      </c>
      <c r="V904" s="17">
        <v>0.111848334223449</v>
      </c>
      <c r="W904" s="17">
        <v>7.8743830624108696E-2</v>
      </c>
      <c r="X904" s="17">
        <v>0.112352753017515</v>
      </c>
      <c r="Y904" s="17">
        <v>9.1540837733896305E-2</v>
      </c>
      <c r="Z904" s="17"/>
      <c r="AA904" s="17">
        <v>0.12130776528100801</v>
      </c>
      <c r="AB904" s="17">
        <v>0.201453418785835</v>
      </c>
      <c r="AC904" s="17">
        <v>6.15046757658518E-2</v>
      </c>
      <c r="AD904" s="17">
        <v>9.2767540293529696E-2</v>
      </c>
      <c r="AE904" s="17">
        <v>0.11103042699664099</v>
      </c>
      <c r="AF904" s="17"/>
      <c r="AG904" s="17">
        <v>0.10135422579641901</v>
      </c>
      <c r="AH904" s="17">
        <v>0.142144224336578</v>
      </c>
      <c r="AI904" s="17">
        <v>6.5880597285050205E-2</v>
      </c>
      <c r="AJ904" s="17">
        <v>0.100304056819329</v>
      </c>
      <c r="AK904" s="17">
        <v>0.10392422591239101</v>
      </c>
    </row>
    <row r="905" spans="2:37" x14ac:dyDescent="0.2">
      <c r="B905" t="s">
        <v>92</v>
      </c>
      <c r="C905" s="17">
        <v>0.42251152058253999</v>
      </c>
      <c r="D905" s="17">
        <v>0.42335434604782501</v>
      </c>
      <c r="E905" s="17">
        <v>0.42168872060281998</v>
      </c>
      <c r="F905" s="17"/>
      <c r="G905" s="17">
        <v>0.35171325505655598</v>
      </c>
      <c r="H905" s="17">
        <v>0.34356475994592101</v>
      </c>
      <c r="I905" s="17">
        <v>0.410846188238562</v>
      </c>
      <c r="J905" s="17">
        <v>0.46904700940952898</v>
      </c>
      <c r="K905" s="17">
        <v>0.46568177754725898</v>
      </c>
      <c r="L905" s="17">
        <v>0.476091802442761</v>
      </c>
      <c r="M905" s="17"/>
      <c r="N905" s="17">
        <v>0.39187009750081703</v>
      </c>
      <c r="O905" s="17">
        <v>0.41835285321851801</v>
      </c>
      <c r="P905" s="17">
        <v>0.41284460514673599</v>
      </c>
      <c r="Q905" s="17">
        <v>0.41886602130700601</v>
      </c>
      <c r="R905" s="17">
        <v>0.39163339662574298</v>
      </c>
      <c r="S905" s="17">
        <v>0.37673863398270302</v>
      </c>
      <c r="T905" s="17">
        <v>0.43980962738016799</v>
      </c>
      <c r="U905" s="17">
        <v>0.46574080838255999</v>
      </c>
      <c r="V905" s="17">
        <v>0.431149934161214</v>
      </c>
      <c r="W905" s="17">
        <v>0.498610545305887</v>
      </c>
      <c r="X905" s="17">
        <v>0.45797071240357401</v>
      </c>
      <c r="Y905" s="17">
        <v>0.40602247360148203</v>
      </c>
      <c r="Z905" s="17"/>
      <c r="AA905" s="17">
        <v>0.41844995175233002</v>
      </c>
      <c r="AB905" s="17">
        <v>0.33713940108638302</v>
      </c>
      <c r="AC905" s="17">
        <v>0.47526038032912699</v>
      </c>
      <c r="AD905" s="17">
        <v>0.450991559329882</v>
      </c>
      <c r="AE905" s="17">
        <v>0.34430544053122097</v>
      </c>
      <c r="AF905" s="17"/>
      <c r="AG905" s="17">
        <v>0.45915355686036902</v>
      </c>
      <c r="AH905" s="17">
        <v>0.36667892537354801</v>
      </c>
      <c r="AI905" s="17">
        <v>0.43785383305928499</v>
      </c>
      <c r="AJ905" s="17">
        <v>0.474906981571451</v>
      </c>
      <c r="AK905" s="17">
        <v>0.39346800034493601</v>
      </c>
    </row>
    <row r="906" spans="2:37" x14ac:dyDescent="0.2">
      <c r="B906" t="s">
        <v>362</v>
      </c>
      <c r="C906" s="17">
        <v>0.28952446013872102</v>
      </c>
      <c r="D906" s="17">
        <v>0.27446651183140303</v>
      </c>
      <c r="E906" s="17">
        <v>0.30422463244276499</v>
      </c>
      <c r="F906" s="17"/>
      <c r="G906" s="17">
        <v>0.25465128372818402</v>
      </c>
      <c r="H906" s="17">
        <v>0.23831949448546</v>
      </c>
      <c r="I906" s="17">
        <v>0.276310101993402</v>
      </c>
      <c r="J906" s="17">
        <v>0.282009554594221</v>
      </c>
      <c r="K906" s="17">
        <v>0.32799843629840902</v>
      </c>
      <c r="L906" s="17">
        <v>0.34508014097454798</v>
      </c>
      <c r="M906" s="17"/>
      <c r="N906" s="17">
        <v>0.229830606188477</v>
      </c>
      <c r="O906" s="17">
        <v>0.36154833910213302</v>
      </c>
      <c r="P906" s="17">
        <v>0.32142709415131299</v>
      </c>
      <c r="Q906" s="17">
        <v>0.33493526009768898</v>
      </c>
      <c r="R906" s="17">
        <v>0.29146447984285601</v>
      </c>
      <c r="S906" s="17">
        <v>0.30413205111279801</v>
      </c>
      <c r="T906" s="17">
        <v>0.27298943019555</v>
      </c>
      <c r="U906" s="17">
        <v>0.25133822024337499</v>
      </c>
      <c r="V906" s="17">
        <v>0.27453357107629001</v>
      </c>
      <c r="W906" s="17">
        <v>0.25641853858699099</v>
      </c>
      <c r="X906" s="17">
        <v>0.22830887093479901</v>
      </c>
      <c r="Y906" s="17">
        <v>0.33830574448563999</v>
      </c>
      <c r="Z906" s="17"/>
      <c r="AA906" s="17">
        <v>0.28241760537226701</v>
      </c>
      <c r="AB906" s="17">
        <v>0.27051835406654101</v>
      </c>
      <c r="AC906" s="17">
        <v>0.297449655969448</v>
      </c>
      <c r="AD906" s="17">
        <v>0.30397523029317802</v>
      </c>
      <c r="AE906" s="17">
        <v>0.36597677450156402</v>
      </c>
      <c r="AF906" s="17"/>
      <c r="AG906" s="17">
        <v>0.265822024753127</v>
      </c>
      <c r="AH906" s="17">
        <v>0.31288587909309601</v>
      </c>
      <c r="AI906" s="17">
        <v>0.34068367201298499</v>
      </c>
      <c r="AJ906" s="17">
        <v>0.27806801915853602</v>
      </c>
      <c r="AK906" s="17">
        <v>0.28853690043845098</v>
      </c>
    </row>
    <row r="907" spans="2:37" x14ac:dyDescent="0.2">
      <c r="B907" t="s">
        <v>363</v>
      </c>
      <c r="C907" s="17">
        <v>8.5800641611555303E-2</v>
      </c>
      <c r="D907" s="17">
        <v>7.28022983526464E-2</v>
      </c>
      <c r="E907" s="17">
        <v>9.8490144967082499E-2</v>
      </c>
      <c r="F907" s="17"/>
      <c r="G907" s="17">
        <v>5.85911380685964E-2</v>
      </c>
      <c r="H907" s="17">
        <v>4.9756141954288402E-2</v>
      </c>
      <c r="I907" s="17">
        <v>7.3848744154280402E-2</v>
      </c>
      <c r="J907" s="17">
        <v>0.113871200956536</v>
      </c>
      <c r="K907" s="17">
        <v>0.118234665436197</v>
      </c>
      <c r="L907" s="17">
        <v>9.8200316284521E-2</v>
      </c>
      <c r="M907" s="17"/>
      <c r="N907" s="17">
        <v>5.2947348121799201E-2</v>
      </c>
      <c r="O907" s="17">
        <v>8.4080364044202605E-2</v>
      </c>
      <c r="P907" s="17">
        <v>0.104364774428043</v>
      </c>
      <c r="Q907" s="17">
        <v>9.7814428160500497E-2</v>
      </c>
      <c r="R907" s="17">
        <v>8.5127276584611306E-2</v>
      </c>
      <c r="S907" s="17">
        <v>8.10982449878178E-2</v>
      </c>
      <c r="T907" s="17">
        <v>0.10320524361351099</v>
      </c>
      <c r="U907" s="17">
        <v>4.7598857600847401E-2</v>
      </c>
      <c r="V907" s="17">
        <v>9.9480031491272103E-2</v>
      </c>
      <c r="W907" s="17">
        <v>8.1500663832477394E-2</v>
      </c>
      <c r="X907" s="17">
        <v>0.10154238567597999</v>
      </c>
      <c r="Y907" s="17">
        <v>0.118146004702763</v>
      </c>
      <c r="Z907" s="17"/>
      <c r="AA907" s="17">
        <v>6.6569854118611493E-2</v>
      </c>
      <c r="AB907" s="17">
        <v>6.19468989646716E-2</v>
      </c>
      <c r="AC907" s="17">
        <v>9.3797029213962296E-2</v>
      </c>
      <c r="AD907" s="17">
        <v>8.5757744361436503E-2</v>
      </c>
      <c r="AE907" s="17">
        <v>0.120628741517626</v>
      </c>
      <c r="AF907" s="17"/>
      <c r="AG907" s="17">
        <v>8.0364937949786594E-2</v>
      </c>
      <c r="AH907" s="17">
        <v>8.5395908313612198E-2</v>
      </c>
      <c r="AI907" s="17">
        <v>8.1830924621236104E-2</v>
      </c>
      <c r="AJ907" s="17">
        <v>8.4755012881576303E-2</v>
      </c>
      <c r="AK907" s="17">
        <v>0.135335072697578</v>
      </c>
    </row>
    <row r="908" spans="2:37" x14ac:dyDescent="0.2">
      <c r="B908" t="s">
        <v>153</v>
      </c>
      <c r="C908" s="17">
        <v>4.7093298061314001E-2</v>
      </c>
      <c r="D908" s="17">
        <v>3.5892652539970302E-2</v>
      </c>
      <c r="E908" s="17">
        <v>5.8027816876221099E-2</v>
      </c>
      <c r="F908" s="17"/>
      <c r="G908" s="17">
        <v>6.96711107121573E-2</v>
      </c>
      <c r="H908" s="17">
        <v>2.4176651712557298E-2</v>
      </c>
      <c r="I908" s="17">
        <v>3.8715045342014198E-2</v>
      </c>
      <c r="J908" s="17">
        <v>5.7488046549218998E-2</v>
      </c>
      <c r="K908" s="17">
        <v>3.8727459492599502E-2</v>
      </c>
      <c r="L908" s="17">
        <v>5.4719808113227103E-2</v>
      </c>
      <c r="M908" s="17"/>
      <c r="N908" s="17">
        <v>3.5876751605372598E-2</v>
      </c>
      <c r="O908" s="17">
        <v>5.6468860516526803E-2</v>
      </c>
      <c r="P908" s="17">
        <v>6.8370758331239401E-2</v>
      </c>
      <c r="Q908" s="17">
        <v>5.7423912897125201E-2</v>
      </c>
      <c r="R908" s="17">
        <v>8.4742949760929706E-2</v>
      </c>
      <c r="S908" s="17">
        <v>3.7888437041251E-2</v>
      </c>
      <c r="T908" s="17">
        <v>3.6683826272202402E-2</v>
      </c>
      <c r="U908" s="17">
        <v>5.93570306165115E-2</v>
      </c>
      <c r="V908" s="17">
        <v>2.6106806036308099E-2</v>
      </c>
      <c r="W908" s="17">
        <v>2.99422065306728E-2</v>
      </c>
      <c r="X908" s="17">
        <v>6.8974492390096495E-2</v>
      </c>
      <c r="Y908" s="17">
        <v>1.4892155852263601E-2</v>
      </c>
      <c r="Z908" s="17"/>
      <c r="AA908" s="17">
        <v>4.4659669372834297E-2</v>
      </c>
      <c r="AB908" s="17">
        <v>3.0088790785082802E-2</v>
      </c>
      <c r="AC908" s="17">
        <v>5.0966014560504001E-2</v>
      </c>
      <c r="AD908" s="17">
        <v>3.5819252865914197E-2</v>
      </c>
      <c r="AE908" s="17">
        <v>4.2498413881217403E-2</v>
      </c>
      <c r="AF908" s="17"/>
      <c r="AG908" s="17">
        <v>5.2628812661416703E-2</v>
      </c>
      <c r="AH908" s="17">
        <v>2.36949310180119E-2</v>
      </c>
      <c r="AI908" s="17">
        <v>4.1797215348629901E-2</v>
      </c>
      <c r="AJ908" s="17">
        <v>2.5333849777288999E-2</v>
      </c>
      <c r="AK908" s="17">
        <v>4.9986436674251199E-2</v>
      </c>
    </row>
    <row r="909" spans="2:37" x14ac:dyDescent="0.2">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c r="AD909" s="17"/>
      <c r="AE909" s="17"/>
      <c r="AF909" s="17"/>
      <c r="AG909" s="17"/>
      <c r="AH909" s="17"/>
      <c r="AI909" s="17"/>
      <c r="AJ909" s="17"/>
      <c r="AK909" s="17"/>
    </row>
    <row r="910" spans="2:37" x14ac:dyDescent="0.2">
      <c r="B910" s="6" t="s">
        <v>375</v>
      </c>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c r="AD910" s="17"/>
      <c r="AE910" s="17"/>
      <c r="AF910" s="17"/>
      <c r="AG910" s="17"/>
      <c r="AH910" s="17"/>
      <c r="AI910" s="17"/>
      <c r="AJ910" s="17"/>
      <c r="AK910" s="17"/>
    </row>
    <row r="911" spans="2:37" x14ac:dyDescent="0.2">
      <c r="B911" s="21" t="s">
        <v>60</v>
      </c>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c r="AD911" s="17"/>
      <c r="AE911" s="17"/>
      <c r="AF911" s="17"/>
      <c r="AG911" s="17"/>
      <c r="AH911" s="17"/>
      <c r="AI911" s="17"/>
      <c r="AJ911" s="17"/>
      <c r="AK911" s="17"/>
    </row>
    <row r="912" spans="2:37" x14ac:dyDescent="0.2">
      <c r="B912" t="s">
        <v>370</v>
      </c>
      <c r="C912" s="17">
        <v>0.116431185461138</v>
      </c>
      <c r="D912" s="17">
        <v>0.13723221371550301</v>
      </c>
      <c r="E912" s="17">
        <v>9.6124388465970906E-2</v>
      </c>
      <c r="F912" s="17"/>
      <c r="G912" s="17">
        <v>0.20357725672284399</v>
      </c>
      <c r="H912" s="17">
        <v>0.179282079320572</v>
      </c>
      <c r="I912" s="17">
        <v>0.111907728735904</v>
      </c>
      <c r="J912" s="17">
        <v>9.3583704364136003E-2</v>
      </c>
      <c r="K912" s="17">
        <v>8.6619663181198694E-2</v>
      </c>
      <c r="L912" s="17">
        <v>5.0071212402161003E-2</v>
      </c>
      <c r="M912" s="17"/>
      <c r="N912" s="17">
        <v>0.13970928288404699</v>
      </c>
      <c r="O912" s="17">
        <v>7.5650635504440206E-2</v>
      </c>
      <c r="P912" s="17">
        <v>0.10040055359439901</v>
      </c>
      <c r="Q912" s="17">
        <v>7.24489446029732E-2</v>
      </c>
      <c r="R912" s="17">
        <v>0.127808510602482</v>
      </c>
      <c r="S912" s="17">
        <v>0.114067759636379</v>
      </c>
      <c r="T912" s="17">
        <v>0.12707332144887001</v>
      </c>
      <c r="U912" s="17">
        <v>0.14394767623393201</v>
      </c>
      <c r="V912" s="17">
        <v>0.189370207138605</v>
      </c>
      <c r="W912" s="17">
        <v>8.8654104525548005E-2</v>
      </c>
      <c r="X912" s="17">
        <v>8.4510362292464294E-2</v>
      </c>
      <c r="Y912" s="17">
        <v>0.14321702987716201</v>
      </c>
      <c r="Z912" s="17"/>
      <c r="AA912" s="17">
        <v>0.11837318505842399</v>
      </c>
      <c r="AB912" s="17">
        <v>0.181460805937292</v>
      </c>
      <c r="AC912" s="17">
        <v>7.9498400072339798E-2</v>
      </c>
      <c r="AD912" s="17">
        <v>0.109949312627458</v>
      </c>
      <c r="AE912" s="17">
        <v>7.9583269337832205E-2</v>
      </c>
      <c r="AF912" s="17"/>
      <c r="AG912" s="17">
        <v>0.10600291700431699</v>
      </c>
      <c r="AH912" s="17">
        <v>0.15433100480408099</v>
      </c>
      <c r="AI912" s="17">
        <v>5.9758861508572403E-2</v>
      </c>
      <c r="AJ912" s="17">
        <v>0.127553419488313</v>
      </c>
      <c r="AK912" s="17">
        <v>0.11492733119771199</v>
      </c>
    </row>
    <row r="913" spans="2:37" x14ac:dyDescent="0.2">
      <c r="B913" t="s">
        <v>371</v>
      </c>
      <c r="C913" s="17">
        <v>0.41915317898709797</v>
      </c>
      <c r="D913" s="17">
        <v>0.43696102863571001</v>
      </c>
      <c r="E913" s="17">
        <v>0.40176844284267599</v>
      </c>
      <c r="F913" s="17"/>
      <c r="G913" s="17">
        <v>0.44592052900404999</v>
      </c>
      <c r="H913" s="17">
        <v>0.44147877155005699</v>
      </c>
      <c r="I913" s="17">
        <v>0.44659164156055797</v>
      </c>
      <c r="J913" s="17">
        <v>0.41267436491861198</v>
      </c>
      <c r="K913" s="17">
        <v>0.42296453858537802</v>
      </c>
      <c r="L913" s="17">
        <v>0.36382748017956301</v>
      </c>
      <c r="M913" s="17"/>
      <c r="N913" s="17">
        <v>0.48806276553932698</v>
      </c>
      <c r="O913" s="17">
        <v>0.43665026524959299</v>
      </c>
      <c r="P913" s="17">
        <v>0.431558152027959</v>
      </c>
      <c r="Q913" s="17">
        <v>0.424178327566545</v>
      </c>
      <c r="R913" s="17">
        <v>0.38154587865237399</v>
      </c>
      <c r="S913" s="17">
        <v>0.50152001592681394</v>
      </c>
      <c r="T913" s="17">
        <v>0.36493811198741799</v>
      </c>
      <c r="U913" s="17">
        <v>0.446548646131253</v>
      </c>
      <c r="V913" s="17">
        <v>0.36690674287635999</v>
      </c>
      <c r="W913" s="17">
        <v>0.36520325824111699</v>
      </c>
      <c r="X913" s="17">
        <v>0.36694503071531298</v>
      </c>
      <c r="Y913" s="17">
        <v>0.363003161997697</v>
      </c>
      <c r="Z913" s="17"/>
      <c r="AA913" s="17">
        <v>0.46825416358146998</v>
      </c>
      <c r="AB913" s="17">
        <v>0.48478867409404103</v>
      </c>
      <c r="AC913" s="17">
        <v>0.43064539269412999</v>
      </c>
      <c r="AD913" s="17">
        <v>0.41248816750738798</v>
      </c>
      <c r="AE913" s="17">
        <v>0.37583548195178001</v>
      </c>
      <c r="AF913" s="17"/>
      <c r="AG913" s="17">
        <v>0.44357113801347198</v>
      </c>
      <c r="AH913" s="17">
        <v>0.45656012196157703</v>
      </c>
      <c r="AI913" s="17">
        <v>0.48354984651266603</v>
      </c>
      <c r="AJ913" s="17">
        <v>0.38216138428662899</v>
      </c>
      <c r="AK913" s="17">
        <v>0.37515034061111102</v>
      </c>
    </row>
    <row r="914" spans="2:37" x14ac:dyDescent="0.2">
      <c r="B914" t="s">
        <v>372</v>
      </c>
      <c r="C914" s="17">
        <v>0.26150020160161702</v>
      </c>
      <c r="D914" s="17">
        <v>0.25798608673010198</v>
      </c>
      <c r="E914" s="17">
        <v>0.26493082130180501</v>
      </c>
      <c r="F914" s="17"/>
      <c r="G914" s="17">
        <v>0.19999738246994</v>
      </c>
      <c r="H914" s="17">
        <v>0.24701411367096501</v>
      </c>
      <c r="I914" s="17">
        <v>0.23098899345790599</v>
      </c>
      <c r="J914" s="17">
        <v>0.27435405201720198</v>
      </c>
      <c r="K914" s="17">
        <v>0.27852235984937701</v>
      </c>
      <c r="L914" s="17">
        <v>0.31679169950244102</v>
      </c>
      <c r="M914" s="17"/>
      <c r="N914" s="17">
        <v>0.19258193493270501</v>
      </c>
      <c r="O914" s="17">
        <v>0.30009946627902101</v>
      </c>
      <c r="P914" s="17">
        <v>0.27063490292496301</v>
      </c>
      <c r="Q914" s="17">
        <v>0.28888281140356498</v>
      </c>
      <c r="R914" s="17">
        <v>0.31933368897805797</v>
      </c>
      <c r="S914" s="17">
        <v>0.23511584918324399</v>
      </c>
      <c r="T914" s="17">
        <v>0.23569445357927399</v>
      </c>
      <c r="U914" s="17">
        <v>0.21152315244145201</v>
      </c>
      <c r="V914" s="17">
        <v>0.258657488088753</v>
      </c>
      <c r="W914" s="17">
        <v>0.30028324428127501</v>
      </c>
      <c r="X914" s="17">
        <v>0.26923857835840898</v>
      </c>
      <c r="Y914" s="17">
        <v>0.27020741334668602</v>
      </c>
      <c r="Z914" s="17"/>
      <c r="AA914" s="17">
        <v>0.27017992171757299</v>
      </c>
      <c r="AB914" s="17">
        <v>0.21652054261401801</v>
      </c>
      <c r="AC914" s="17">
        <v>0.30642005831892399</v>
      </c>
      <c r="AD914" s="17">
        <v>0.27554610909206401</v>
      </c>
      <c r="AE914" s="17">
        <v>0.32408172789331302</v>
      </c>
      <c r="AF914" s="17"/>
      <c r="AG914" s="17">
        <v>0.290627109540886</v>
      </c>
      <c r="AH914" s="17">
        <v>0.246540308928789</v>
      </c>
      <c r="AI914" s="17">
        <v>0.28657857390788799</v>
      </c>
      <c r="AJ914" s="17">
        <v>0.26316989110591299</v>
      </c>
      <c r="AK914" s="17">
        <v>0.306220596503054</v>
      </c>
    </row>
    <row r="915" spans="2:37" x14ac:dyDescent="0.2">
      <c r="B915" t="s">
        <v>373</v>
      </c>
      <c r="C915" s="17">
        <v>0.10447331697901099</v>
      </c>
      <c r="D915" s="17">
        <v>9.3973551327797999E-2</v>
      </c>
      <c r="E915" s="17">
        <v>0.11472360879000799</v>
      </c>
      <c r="F915" s="17"/>
      <c r="G915" s="17">
        <v>6.1510853283062501E-2</v>
      </c>
      <c r="H915" s="17">
        <v>5.9325307178156997E-2</v>
      </c>
      <c r="I915" s="17">
        <v>9.2950594126507705E-2</v>
      </c>
      <c r="J915" s="17">
        <v>0.114761763655038</v>
      </c>
      <c r="K915" s="17">
        <v>0.12371824588653001</v>
      </c>
      <c r="L915" s="17">
        <v>0.15755585283847701</v>
      </c>
      <c r="M915" s="17"/>
      <c r="N915" s="17">
        <v>7.5259295359733802E-2</v>
      </c>
      <c r="O915" s="17">
        <v>8.8004208547197593E-2</v>
      </c>
      <c r="P915" s="17">
        <v>9.0705117264382906E-2</v>
      </c>
      <c r="Q915" s="17">
        <v>0.118218671669958</v>
      </c>
      <c r="R915" s="17">
        <v>9.1571331783461801E-2</v>
      </c>
      <c r="S915" s="17">
        <v>7.3130453933909406E-2</v>
      </c>
      <c r="T915" s="17">
        <v>0.175449586495143</v>
      </c>
      <c r="U915" s="17">
        <v>7.3080339254324E-2</v>
      </c>
      <c r="V915" s="17">
        <v>9.7778900297115001E-2</v>
      </c>
      <c r="W915" s="17">
        <v>0.143672912240116</v>
      </c>
      <c r="X915" s="17">
        <v>0.15690635619273499</v>
      </c>
      <c r="Y915" s="17">
        <v>0.10416231545388201</v>
      </c>
      <c r="Z915" s="17"/>
      <c r="AA915" s="17">
        <v>7.4572477659154798E-2</v>
      </c>
      <c r="AB915" s="17">
        <v>6.2468210455761002E-2</v>
      </c>
      <c r="AC915" s="17">
        <v>0.109764774335868</v>
      </c>
      <c r="AD915" s="17">
        <v>0.12725421535032799</v>
      </c>
      <c r="AE915" s="17">
        <v>0.14911464153757401</v>
      </c>
      <c r="AF915" s="17"/>
      <c r="AG915" s="17">
        <v>9.5274846580546704E-2</v>
      </c>
      <c r="AH915" s="17">
        <v>7.3220971390697498E-2</v>
      </c>
      <c r="AI915" s="17">
        <v>0.12891900141545301</v>
      </c>
      <c r="AJ915" s="17">
        <v>0.107788260376391</v>
      </c>
      <c r="AK915" s="17">
        <v>0.13874283588843001</v>
      </c>
    </row>
    <row r="916" spans="2:37" x14ac:dyDescent="0.2">
      <c r="B916" t="s">
        <v>153</v>
      </c>
      <c r="C916" s="17">
        <v>9.8442116971134197E-2</v>
      </c>
      <c r="D916" s="17">
        <v>7.3847119590889201E-2</v>
      </c>
      <c r="E916" s="17">
        <v>0.12245273859954001</v>
      </c>
      <c r="F916" s="17"/>
      <c r="G916" s="17">
        <v>8.8993978520103698E-2</v>
      </c>
      <c r="H916" s="17">
        <v>7.28997282802476E-2</v>
      </c>
      <c r="I916" s="17">
        <v>0.11756104211912299</v>
      </c>
      <c r="J916" s="17">
        <v>0.104626115045013</v>
      </c>
      <c r="K916" s="17">
        <v>8.8175192497515098E-2</v>
      </c>
      <c r="L916" s="17">
        <v>0.111753755077359</v>
      </c>
      <c r="M916" s="17"/>
      <c r="N916" s="17">
        <v>0.104386721284187</v>
      </c>
      <c r="O916" s="17">
        <v>9.9595424419749001E-2</v>
      </c>
      <c r="P916" s="17">
        <v>0.106701274188297</v>
      </c>
      <c r="Q916" s="17">
        <v>9.6271244756959307E-2</v>
      </c>
      <c r="R916" s="17">
        <v>7.9740589983624405E-2</v>
      </c>
      <c r="S916" s="17">
        <v>7.6165921319654301E-2</v>
      </c>
      <c r="T916" s="17">
        <v>9.6844526489295202E-2</v>
      </c>
      <c r="U916" s="17">
        <v>0.124900185939039</v>
      </c>
      <c r="V916" s="17">
        <v>8.7286661599165996E-2</v>
      </c>
      <c r="W916" s="17">
        <v>0.102186480711945</v>
      </c>
      <c r="X916" s="17">
        <v>0.12239967244108001</v>
      </c>
      <c r="Y916" s="17">
        <v>0.119410079324573</v>
      </c>
      <c r="Z916" s="17"/>
      <c r="AA916" s="17">
        <v>6.8620251983379302E-2</v>
      </c>
      <c r="AB916" s="17">
        <v>5.4761766898887301E-2</v>
      </c>
      <c r="AC916" s="17">
        <v>7.3671374578737903E-2</v>
      </c>
      <c r="AD916" s="17">
        <v>7.4762195422761801E-2</v>
      </c>
      <c r="AE916" s="17">
        <v>7.1384879279502295E-2</v>
      </c>
      <c r="AF916" s="17"/>
      <c r="AG916" s="17">
        <v>6.4523988860778494E-2</v>
      </c>
      <c r="AH916" s="17">
        <v>6.9347592914856704E-2</v>
      </c>
      <c r="AI916" s="17">
        <v>4.1193716655420903E-2</v>
      </c>
      <c r="AJ916" s="17">
        <v>0.11932704474275301</v>
      </c>
      <c r="AK916" s="17">
        <v>6.4958895799692898E-2</v>
      </c>
    </row>
    <row r="917" spans="2:37" x14ac:dyDescent="0.2">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c r="AD917" s="17"/>
      <c r="AE917" s="17"/>
      <c r="AF917" s="17"/>
      <c r="AG917" s="17"/>
      <c r="AH917" s="17"/>
      <c r="AI917" s="17"/>
      <c r="AJ917" s="17"/>
      <c r="AK917" s="17"/>
    </row>
    <row r="918" spans="2:37" x14ac:dyDescent="0.2">
      <c r="B918" s="6" t="s">
        <v>376</v>
      </c>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c r="AD918" s="17"/>
      <c r="AE918" s="17"/>
      <c r="AF918" s="17"/>
      <c r="AG918" s="17"/>
      <c r="AH918" s="17"/>
      <c r="AI918" s="17"/>
      <c r="AJ918" s="17"/>
      <c r="AK918" s="17"/>
    </row>
    <row r="919" spans="2:37" x14ac:dyDescent="0.2">
      <c r="B919" s="21" t="s">
        <v>60</v>
      </c>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c r="AD919" s="17"/>
      <c r="AE919" s="17"/>
      <c r="AF919" s="17"/>
      <c r="AG919" s="17"/>
      <c r="AH919" s="17"/>
      <c r="AI919" s="17"/>
      <c r="AJ919" s="17"/>
      <c r="AK919" s="17"/>
    </row>
    <row r="920" spans="2:37" x14ac:dyDescent="0.2">
      <c r="B920" t="s">
        <v>370</v>
      </c>
      <c r="C920" s="17">
        <v>7.1783421929072402E-2</v>
      </c>
      <c r="D920" s="17">
        <v>7.2499393702080306E-2</v>
      </c>
      <c r="E920" s="17">
        <v>7.1084461605047E-2</v>
      </c>
      <c r="F920" s="17"/>
      <c r="G920" s="17">
        <v>0.121936198756928</v>
      </c>
      <c r="H920" s="17">
        <v>0.149923882938162</v>
      </c>
      <c r="I920" s="17">
        <v>9.9996442732118496E-2</v>
      </c>
      <c r="J920" s="17">
        <v>3.5829371458805902E-2</v>
      </c>
      <c r="K920" s="17">
        <v>2.10148480065167E-2</v>
      </c>
      <c r="L920" s="17">
        <v>1.5603073717843899E-2</v>
      </c>
      <c r="M920" s="17"/>
      <c r="N920" s="17">
        <v>0.101468393458313</v>
      </c>
      <c r="O920" s="17">
        <v>3.17344794925212E-2</v>
      </c>
      <c r="P920" s="17">
        <v>4.8122219412616102E-2</v>
      </c>
      <c r="Q920" s="17">
        <v>5.3901583087730097E-2</v>
      </c>
      <c r="R920" s="17">
        <v>8.9042791563841803E-2</v>
      </c>
      <c r="S920" s="17">
        <v>5.2324287315708103E-2</v>
      </c>
      <c r="T920" s="17">
        <v>8.1735736990320607E-2</v>
      </c>
      <c r="U920" s="17">
        <v>0.12082959683465699</v>
      </c>
      <c r="V920" s="17">
        <v>0.101104118112125</v>
      </c>
      <c r="W920" s="17">
        <v>6.0110048605583402E-2</v>
      </c>
      <c r="X920" s="17">
        <v>6.6565904489931896E-2</v>
      </c>
      <c r="Y920" s="17">
        <v>8.5753197307078796E-2</v>
      </c>
      <c r="Z920" s="17"/>
      <c r="AA920" s="17">
        <v>8.1854861866179102E-2</v>
      </c>
      <c r="AB920" s="17">
        <v>0.13789335581451201</v>
      </c>
      <c r="AC920" s="17">
        <v>6.2587137884543398E-2</v>
      </c>
      <c r="AD920" s="17">
        <v>5.2529482975263199E-2</v>
      </c>
      <c r="AE920" s="17">
        <v>1.8643551636651198E-2</v>
      </c>
      <c r="AF920" s="17"/>
      <c r="AG920" s="17">
        <v>5.4038635056319798E-2</v>
      </c>
      <c r="AH920" s="17">
        <v>9.5749643013965199E-2</v>
      </c>
      <c r="AI920" s="17">
        <v>4.7564558221335401E-2</v>
      </c>
      <c r="AJ920" s="17">
        <v>8.04594206127527E-2</v>
      </c>
      <c r="AK920" s="17">
        <v>8.8635289700652407E-3</v>
      </c>
    </row>
    <row r="921" spans="2:37" x14ac:dyDescent="0.2">
      <c r="B921" t="s">
        <v>371</v>
      </c>
      <c r="C921" s="17">
        <v>0.30045631102027898</v>
      </c>
      <c r="D921" s="17">
        <v>0.29612167352615199</v>
      </c>
      <c r="E921" s="17">
        <v>0.30468795777180202</v>
      </c>
      <c r="F921" s="17"/>
      <c r="G921" s="17">
        <v>0.34549802687500297</v>
      </c>
      <c r="H921" s="17">
        <v>0.403169172537933</v>
      </c>
      <c r="I921" s="17">
        <v>0.34330457172300299</v>
      </c>
      <c r="J921" s="17">
        <v>0.26564394543566799</v>
      </c>
      <c r="K921" s="17">
        <v>0.29416407505641601</v>
      </c>
      <c r="L921" s="17">
        <v>0.18515008821801299</v>
      </c>
      <c r="M921" s="17"/>
      <c r="N921" s="17">
        <v>0.37243654860705</v>
      </c>
      <c r="O921" s="17">
        <v>0.29738031611986498</v>
      </c>
      <c r="P921" s="17">
        <v>0.27911614834729498</v>
      </c>
      <c r="Q921" s="17">
        <v>0.27836204158167899</v>
      </c>
      <c r="R921" s="17">
        <v>0.27641659084307202</v>
      </c>
      <c r="S921" s="17">
        <v>0.35807026952624099</v>
      </c>
      <c r="T921" s="17">
        <v>0.30457252972109899</v>
      </c>
      <c r="U921" s="17">
        <v>0.26205492031880401</v>
      </c>
      <c r="V921" s="17">
        <v>0.31120653179962798</v>
      </c>
      <c r="W921" s="17">
        <v>0.266218903587227</v>
      </c>
      <c r="X921" s="17">
        <v>0.25219244786940298</v>
      </c>
      <c r="Y921" s="17">
        <v>0.16736851612679299</v>
      </c>
      <c r="Z921" s="17"/>
      <c r="AA921" s="17">
        <v>0.34892513872140901</v>
      </c>
      <c r="AB921" s="17">
        <v>0.40165522165360401</v>
      </c>
      <c r="AC921" s="17">
        <v>0.28886565024070898</v>
      </c>
      <c r="AD921" s="17">
        <v>0.28742553900900503</v>
      </c>
      <c r="AE921" s="17">
        <v>0.22573636964260299</v>
      </c>
      <c r="AF921" s="17"/>
      <c r="AG921" s="17">
        <v>0.312938445781696</v>
      </c>
      <c r="AH921" s="17">
        <v>0.358846210348298</v>
      </c>
      <c r="AI921" s="17">
        <v>0.24168384803561299</v>
      </c>
      <c r="AJ921" s="17">
        <v>0.28567438326426597</v>
      </c>
      <c r="AK921" s="17">
        <v>0.26945171822073699</v>
      </c>
    </row>
    <row r="922" spans="2:37" x14ac:dyDescent="0.2">
      <c r="B922" t="s">
        <v>372</v>
      </c>
      <c r="C922" s="17">
        <v>0.364188702385014</v>
      </c>
      <c r="D922" s="17">
        <v>0.38345048396995601</v>
      </c>
      <c r="E922" s="17">
        <v>0.34538457964514202</v>
      </c>
      <c r="F922" s="17"/>
      <c r="G922" s="17">
        <v>0.31990816236521702</v>
      </c>
      <c r="H922" s="17">
        <v>0.27453964055813601</v>
      </c>
      <c r="I922" s="17">
        <v>0.324611094803756</v>
      </c>
      <c r="J922" s="17">
        <v>0.41427586319146398</v>
      </c>
      <c r="K922" s="17">
        <v>0.38559252892020401</v>
      </c>
      <c r="L922" s="17">
        <v>0.44325325784141401</v>
      </c>
      <c r="M922" s="17"/>
      <c r="N922" s="17">
        <v>0.29590334018054998</v>
      </c>
      <c r="O922" s="17">
        <v>0.387307829809454</v>
      </c>
      <c r="P922" s="17">
        <v>0.45406295712321698</v>
      </c>
      <c r="Q922" s="17">
        <v>0.375980532688033</v>
      </c>
      <c r="R922" s="17">
        <v>0.40238412110938299</v>
      </c>
      <c r="S922" s="17">
        <v>0.36845846779625802</v>
      </c>
      <c r="T922" s="17">
        <v>0.28466993737947999</v>
      </c>
      <c r="U922" s="17">
        <v>0.357166628451204</v>
      </c>
      <c r="V922" s="17">
        <v>0.346310070729618</v>
      </c>
      <c r="W922" s="17">
        <v>0.33482049490439503</v>
      </c>
      <c r="X922" s="17">
        <v>0.38117734960292099</v>
      </c>
      <c r="Y922" s="17">
        <v>0.55411943738875502</v>
      </c>
      <c r="Z922" s="17"/>
      <c r="AA922" s="17">
        <v>0.38646802957182702</v>
      </c>
      <c r="AB922" s="17">
        <v>0.27868589044361097</v>
      </c>
      <c r="AC922" s="17">
        <v>0.41179642676546202</v>
      </c>
      <c r="AD922" s="17">
        <v>0.39164443611294902</v>
      </c>
      <c r="AE922" s="17">
        <v>0.44078259750770998</v>
      </c>
      <c r="AF922" s="17"/>
      <c r="AG922" s="17">
        <v>0.40097091966817799</v>
      </c>
      <c r="AH922" s="17">
        <v>0.34450900797946998</v>
      </c>
      <c r="AI922" s="17">
        <v>0.43957628663666998</v>
      </c>
      <c r="AJ922" s="17">
        <v>0.35045750120170199</v>
      </c>
      <c r="AK922" s="17">
        <v>0.41036910849882502</v>
      </c>
    </row>
    <row r="923" spans="2:37" x14ac:dyDescent="0.2">
      <c r="B923" t="s">
        <v>373</v>
      </c>
      <c r="C923" s="17">
        <v>0.14128328681414501</v>
      </c>
      <c r="D923" s="17">
        <v>0.14841746329448499</v>
      </c>
      <c r="E923" s="17">
        <v>0.13431861796497099</v>
      </c>
      <c r="F923" s="17"/>
      <c r="G923" s="17">
        <v>9.6694091226723095E-2</v>
      </c>
      <c r="H923" s="17">
        <v>0.105802838389917</v>
      </c>
      <c r="I923" s="17">
        <v>0.10633034977736</v>
      </c>
      <c r="J923" s="17">
        <v>0.160795252985138</v>
      </c>
      <c r="K923" s="17">
        <v>0.18626562437455499</v>
      </c>
      <c r="L923" s="17">
        <v>0.18188125038603001</v>
      </c>
      <c r="M923" s="17"/>
      <c r="N923" s="17">
        <v>9.4437079792636297E-2</v>
      </c>
      <c r="O923" s="17">
        <v>0.13714836690245299</v>
      </c>
      <c r="P923" s="17">
        <v>0.109776073632723</v>
      </c>
      <c r="Q923" s="17">
        <v>0.146655952165687</v>
      </c>
      <c r="R923" s="17">
        <v>0.151916170992139</v>
      </c>
      <c r="S923" s="17">
        <v>0.13636072071921401</v>
      </c>
      <c r="T923" s="17">
        <v>0.22003101890690499</v>
      </c>
      <c r="U923" s="17">
        <v>0.14336189978525199</v>
      </c>
      <c r="V923" s="17">
        <v>0.118125210897365</v>
      </c>
      <c r="W923" s="17">
        <v>0.19959269414751499</v>
      </c>
      <c r="X923" s="17">
        <v>0.16388829180811701</v>
      </c>
      <c r="Y923" s="17">
        <v>9.5549957439550803E-2</v>
      </c>
      <c r="Z923" s="17"/>
      <c r="AA923" s="17">
        <v>9.8407370759002494E-2</v>
      </c>
      <c r="AB923" s="17">
        <v>0.11084425208607</v>
      </c>
      <c r="AC923" s="17">
        <v>0.128216566507453</v>
      </c>
      <c r="AD923" s="17">
        <v>0.158359778544023</v>
      </c>
      <c r="AE923" s="17">
        <v>0.21912014989504</v>
      </c>
      <c r="AF923" s="17"/>
      <c r="AG923" s="17">
        <v>0.15353695925845801</v>
      </c>
      <c r="AH923" s="17">
        <v>0.116478657150549</v>
      </c>
      <c r="AI923" s="17">
        <v>0.15752615472717599</v>
      </c>
      <c r="AJ923" s="17">
        <v>0.12753876024284699</v>
      </c>
      <c r="AK923" s="17">
        <v>0.20666743661807299</v>
      </c>
    </row>
    <row r="924" spans="2:37" x14ac:dyDescent="0.2">
      <c r="B924" t="s">
        <v>153</v>
      </c>
      <c r="C924" s="17">
        <v>0.12228827785148801</v>
      </c>
      <c r="D924" s="17">
        <v>9.95109855073288E-2</v>
      </c>
      <c r="E924" s="17">
        <v>0.14452438301303799</v>
      </c>
      <c r="F924" s="17"/>
      <c r="G924" s="17">
        <v>0.11596352077612899</v>
      </c>
      <c r="H924" s="17">
        <v>6.6564465575851495E-2</v>
      </c>
      <c r="I924" s="17">
        <v>0.12575754096376199</v>
      </c>
      <c r="J924" s="17">
        <v>0.123455566928925</v>
      </c>
      <c r="K924" s="17">
        <v>0.11296292364230701</v>
      </c>
      <c r="L924" s="17">
        <v>0.174112329836701</v>
      </c>
      <c r="M924" s="17"/>
      <c r="N924" s="17">
        <v>0.13575463796144999</v>
      </c>
      <c r="O924" s="17">
        <v>0.14642900767570599</v>
      </c>
      <c r="P924" s="17">
        <v>0.10892260148414901</v>
      </c>
      <c r="Q924" s="17">
        <v>0.145099890476871</v>
      </c>
      <c r="R924" s="17">
        <v>8.0240325491564901E-2</v>
      </c>
      <c r="S924" s="17">
        <v>8.4786254642580397E-2</v>
      </c>
      <c r="T924" s="17">
        <v>0.10899077700219501</v>
      </c>
      <c r="U924" s="17">
        <v>0.116586954610083</v>
      </c>
      <c r="V924" s="17">
        <v>0.12325406846126299</v>
      </c>
      <c r="W924" s="17">
        <v>0.13925785875527999</v>
      </c>
      <c r="X924" s="17">
        <v>0.136176006229627</v>
      </c>
      <c r="Y924" s="17">
        <v>9.7208891737822906E-2</v>
      </c>
      <c r="Z924" s="17"/>
      <c r="AA924" s="17">
        <v>8.4344599081582997E-2</v>
      </c>
      <c r="AB924" s="17">
        <v>7.0921280002202394E-2</v>
      </c>
      <c r="AC924" s="17">
        <v>0.108534218601832</v>
      </c>
      <c r="AD924" s="17">
        <v>0.11004076335876101</v>
      </c>
      <c r="AE924" s="17">
        <v>9.5717331317997006E-2</v>
      </c>
      <c r="AF924" s="17"/>
      <c r="AG924" s="17">
        <v>7.8515040235348596E-2</v>
      </c>
      <c r="AH924" s="17">
        <v>8.4416481507718896E-2</v>
      </c>
      <c r="AI924" s="17">
        <v>0.113649152379206</v>
      </c>
      <c r="AJ924" s="17">
        <v>0.15586993467843199</v>
      </c>
      <c r="AK924" s="17">
        <v>0.1046482076923</v>
      </c>
    </row>
    <row r="925" spans="2:37" x14ac:dyDescent="0.2">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c r="AD925" s="17"/>
      <c r="AE925" s="17"/>
      <c r="AF925" s="17"/>
      <c r="AG925" s="17"/>
      <c r="AH925" s="17"/>
      <c r="AI925" s="17"/>
      <c r="AJ925" s="17"/>
      <c r="AK925" s="17"/>
    </row>
    <row r="926" spans="2:37" x14ac:dyDescent="0.2">
      <c r="B926" s="6" t="s">
        <v>377</v>
      </c>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c r="AD926" s="17"/>
      <c r="AE926" s="17"/>
      <c r="AF926" s="17"/>
      <c r="AG926" s="17"/>
      <c r="AH926" s="17"/>
      <c r="AI926" s="17"/>
      <c r="AJ926" s="17"/>
      <c r="AK926" s="17"/>
    </row>
    <row r="927" spans="2:37" x14ac:dyDescent="0.2">
      <c r="B927" s="21" t="s">
        <v>60</v>
      </c>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c r="AD927" s="17"/>
      <c r="AE927" s="17"/>
      <c r="AF927" s="17"/>
      <c r="AG927" s="17"/>
      <c r="AH927" s="17"/>
      <c r="AI927" s="17"/>
      <c r="AJ927" s="17"/>
      <c r="AK927" s="17"/>
    </row>
    <row r="928" spans="2:37" x14ac:dyDescent="0.2">
      <c r="B928" t="s">
        <v>370</v>
      </c>
      <c r="C928" s="17">
        <v>0.139973386089015</v>
      </c>
      <c r="D928" s="17">
        <v>0.14262074229209501</v>
      </c>
      <c r="E928" s="17">
        <v>0.13738893092014401</v>
      </c>
      <c r="F928" s="17"/>
      <c r="G928" s="17">
        <v>0.16977171830619001</v>
      </c>
      <c r="H928" s="17">
        <v>0.21814101974571001</v>
      </c>
      <c r="I928" s="17">
        <v>0.15156525422001599</v>
      </c>
      <c r="J928" s="17">
        <v>0.125566147246649</v>
      </c>
      <c r="K928" s="17">
        <v>9.6234321544788795E-2</v>
      </c>
      <c r="L928" s="17">
        <v>8.8527182505933E-2</v>
      </c>
      <c r="M928" s="17"/>
      <c r="N928" s="17">
        <v>0.16692695952837999</v>
      </c>
      <c r="O928" s="17">
        <v>0.10306034565875601</v>
      </c>
      <c r="P928" s="17">
        <v>0.10155882656423899</v>
      </c>
      <c r="Q928" s="17">
        <v>0.14280242417578201</v>
      </c>
      <c r="R928" s="17">
        <v>0.172366841175221</v>
      </c>
      <c r="S928" s="17">
        <v>0.130472798526441</v>
      </c>
      <c r="T928" s="17">
        <v>0.171062415931831</v>
      </c>
      <c r="U928" s="17">
        <v>0.204525252041005</v>
      </c>
      <c r="V928" s="17">
        <v>0.181101867822655</v>
      </c>
      <c r="W928" s="17">
        <v>0.104105253738511</v>
      </c>
      <c r="X928" s="17">
        <v>0.100119437478714</v>
      </c>
      <c r="Y928" s="17">
        <v>7.5263944515896006E-2</v>
      </c>
      <c r="Z928" s="17"/>
      <c r="AA928" s="17">
        <v>0.15746044160157599</v>
      </c>
      <c r="AB928" s="17">
        <v>0.222228329591934</v>
      </c>
      <c r="AC928" s="17">
        <v>0.14652493310204401</v>
      </c>
      <c r="AD928" s="17">
        <v>0.109868536686068</v>
      </c>
      <c r="AE928" s="17">
        <v>8.2571316216298499E-2</v>
      </c>
      <c r="AF928" s="17"/>
      <c r="AG928" s="17">
        <v>0.13191289015768701</v>
      </c>
      <c r="AH928" s="17">
        <v>0.18137150745729</v>
      </c>
      <c r="AI928" s="17">
        <v>9.5934057928852096E-2</v>
      </c>
      <c r="AJ928" s="17">
        <v>0.108674796937883</v>
      </c>
      <c r="AK928" s="17">
        <v>0.117648173605877</v>
      </c>
    </row>
    <row r="929" spans="2:37" x14ac:dyDescent="0.2">
      <c r="B929" t="s">
        <v>371</v>
      </c>
      <c r="C929" s="17">
        <v>0.41420826713237802</v>
      </c>
      <c r="D929" s="17">
        <v>0.45262779986278501</v>
      </c>
      <c r="E929" s="17">
        <v>0.37670158033473</v>
      </c>
      <c r="F929" s="17"/>
      <c r="G929" s="17">
        <v>0.42161736541658001</v>
      </c>
      <c r="H929" s="17">
        <v>0.423576209214379</v>
      </c>
      <c r="I929" s="17">
        <v>0.37888563172516798</v>
      </c>
      <c r="J929" s="17">
        <v>0.380305810006485</v>
      </c>
      <c r="K929" s="17">
        <v>0.47827645943388503</v>
      </c>
      <c r="L929" s="17">
        <v>0.41489163832468601</v>
      </c>
      <c r="M929" s="17"/>
      <c r="N929" s="17">
        <v>0.43953609608755401</v>
      </c>
      <c r="O929" s="17">
        <v>0.44158861742834299</v>
      </c>
      <c r="P929" s="17">
        <v>0.44146022318698303</v>
      </c>
      <c r="Q929" s="17">
        <v>0.39798444164193197</v>
      </c>
      <c r="R929" s="17">
        <v>0.36539550827464801</v>
      </c>
      <c r="S929" s="17">
        <v>0.43377816298451299</v>
      </c>
      <c r="T929" s="17">
        <v>0.40175064800481602</v>
      </c>
      <c r="U929" s="17">
        <v>0.33461555905283502</v>
      </c>
      <c r="V929" s="17">
        <v>0.439137883642647</v>
      </c>
      <c r="W929" s="17">
        <v>0.41024421662730198</v>
      </c>
      <c r="X929" s="17">
        <v>0.357163701692573</v>
      </c>
      <c r="Y929" s="17">
        <v>0.36211999463417299</v>
      </c>
      <c r="Z929" s="17"/>
      <c r="AA929" s="17">
        <v>0.47383594952043101</v>
      </c>
      <c r="AB929" s="17">
        <v>0.49553390556641902</v>
      </c>
      <c r="AC929" s="17">
        <v>0.41466876208929998</v>
      </c>
      <c r="AD929" s="17">
        <v>0.39496433274063802</v>
      </c>
      <c r="AE929" s="17">
        <v>0.35187401904309501</v>
      </c>
      <c r="AF929" s="17"/>
      <c r="AG929" s="17">
        <v>0.43154621445249802</v>
      </c>
      <c r="AH929" s="17">
        <v>0.47725870508116303</v>
      </c>
      <c r="AI929" s="17">
        <v>0.40934950325831698</v>
      </c>
      <c r="AJ929" s="17">
        <v>0.37445197821029402</v>
      </c>
      <c r="AK929" s="17">
        <v>0.31538151426347699</v>
      </c>
    </row>
    <row r="930" spans="2:37" x14ac:dyDescent="0.2">
      <c r="B930" t="s">
        <v>372</v>
      </c>
      <c r="C930" s="17">
        <v>0.23818548957510699</v>
      </c>
      <c r="D930" s="17">
        <v>0.227049400668176</v>
      </c>
      <c r="E930" s="17">
        <v>0.249056985637124</v>
      </c>
      <c r="F930" s="17"/>
      <c r="G930" s="17">
        <v>0.22660900882072499</v>
      </c>
      <c r="H930" s="17">
        <v>0.19345679121994799</v>
      </c>
      <c r="I930" s="17">
        <v>0.25406444539906198</v>
      </c>
      <c r="J930" s="17">
        <v>0.274238850993057</v>
      </c>
      <c r="K930" s="17">
        <v>0.23120583649496201</v>
      </c>
      <c r="L930" s="17">
        <v>0.24467428626222901</v>
      </c>
      <c r="M930" s="17"/>
      <c r="N930" s="17">
        <v>0.203647769969169</v>
      </c>
      <c r="O930" s="17">
        <v>0.24584780397454001</v>
      </c>
      <c r="P930" s="17">
        <v>0.25616568187154398</v>
      </c>
      <c r="Q930" s="17">
        <v>0.23178606919797501</v>
      </c>
      <c r="R930" s="17">
        <v>0.25295962505900299</v>
      </c>
      <c r="S930" s="17">
        <v>0.23197461314106901</v>
      </c>
      <c r="T930" s="17">
        <v>0.229227077251592</v>
      </c>
      <c r="U930" s="17">
        <v>0.28532151903516401</v>
      </c>
      <c r="V930" s="17">
        <v>0.19862271900520601</v>
      </c>
      <c r="W930" s="17">
        <v>0.275916403711844</v>
      </c>
      <c r="X930" s="17">
        <v>0.25725828832469599</v>
      </c>
      <c r="Y930" s="17">
        <v>0.28329679292877702</v>
      </c>
      <c r="Z930" s="17"/>
      <c r="AA930" s="17">
        <v>0.22329337913271999</v>
      </c>
      <c r="AB930" s="17">
        <v>0.174011874907646</v>
      </c>
      <c r="AC930" s="17">
        <v>0.29270992683157199</v>
      </c>
      <c r="AD930" s="17">
        <v>0.25569303236191898</v>
      </c>
      <c r="AE930" s="17">
        <v>0.33464824890641098</v>
      </c>
      <c r="AF930" s="17"/>
      <c r="AG930" s="17">
        <v>0.265591462597487</v>
      </c>
      <c r="AH930" s="17">
        <v>0.19146395013591699</v>
      </c>
      <c r="AI930" s="17">
        <v>0.33907112803655298</v>
      </c>
      <c r="AJ930" s="17">
        <v>0.24850554543601699</v>
      </c>
      <c r="AK930" s="17">
        <v>0.34325203765638501</v>
      </c>
    </row>
    <row r="931" spans="2:37" x14ac:dyDescent="0.2">
      <c r="B931" t="s">
        <v>373</v>
      </c>
      <c r="C931" s="17">
        <v>8.3815607392877606E-2</v>
      </c>
      <c r="D931" s="17">
        <v>8.4222713272649297E-2</v>
      </c>
      <c r="E931" s="17">
        <v>8.3418174325869704E-2</v>
      </c>
      <c r="F931" s="17"/>
      <c r="G931" s="17">
        <v>7.7460808231044703E-2</v>
      </c>
      <c r="H931" s="17">
        <v>8.3776916282511105E-2</v>
      </c>
      <c r="I931" s="17">
        <v>7.08981080120413E-2</v>
      </c>
      <c r="J931" s="17">
        <v>8.9960497640160994E-2</v>
      </c>
      <c r="K931" s="17">
        <v>8.3183566870215706E-2</v>
      </c>
      <c r="L931" s="17">
        <v>9.3962469028354603E-2</v>
      </c>
      <c r="M931" s="17"/>
      <c r="N931" s="17">
        <v>6.41559045871785E-2</v>
      </c>
      <c r="O931" s="17">
        <v>9.7941840034576205E-2</v>
      </c>
      <c r="P931" s="17">
        <v>5.55251197421072E-2</v>
      </c>
      <c r="Q931" s="17">
        <v>7.1223821003623802E-2</v>
      </c>
      <c r="R931" s="17">
        <v>9.1952592368156699E-2</v>
      </c>
      <c r="S931" s="17">
        <v>0.100874553301516</v>
      </c>
      <c r="T931" s="17">
        <v>9.4553913668444206E-2</v>
      </c>
      <c r="U931" s="17">
        <v>3.7749016797955698E-2</v>
      </c>
      <c r="V931" s="17">
        <v>8.1769647010382404E-2</v>
      </c>
      <c r="W931" s="17">
        <v>8.8404809371307499E-2</v>
      </c>
      <c r="X931" s="17">
        <v>0.106603879426766</v>
      </c>
      <c r="Y931" s="17">
        <v>0.14601749663990499</v>
      </c>
      <c r="Z931" s="17"/>
      <c r="AA931" s="17">
        <v>6.8450292876956295E-2</v>
      </c>
      <c r="AB931" s="17">
        <v>4.1862165997418203E-2</v>
      </c>
      <c r="AC931" s="17">
        <v>3.7746224852705901E-2</v>
      </c>
      <c r="AD931" s="17">
        <v>0.116804180773492</v>
      </c>
      <c r="AE931" s="17">
        <v>0.13341398557217299</v>
      </c>
      <c r="AF931" s="17"/>
      <c r="AG931" s="17">
        <v>7.41526765519612E-2</v>
      </c>
      <c r="AH931" s="17">
        <v>6.8221188327779597E-2</v>
      </c>
      <c r="AI931" s="17">
        <v>5.18568251592091E-2</v>
      </c>
      <c r="AJ931" s="17">
        <v>0.115272104313207</v>
      </c>
      <c r="AK931" s="17">
        <v>0.13587893298600601</v>
      </c>
    </row>
    <row r="932" spans="2:37" x14ac:dyDescent="0.2">
      <c r="B932" t="s">
        <v>153</v>
      </c>
      <c r="C932" s="17">
        <v>0.12381724981061901</v>
      </c>
      <c r="D932" s="17">
        <v>9.3479343904297199E-2</v>
      </c>
      <c r="E932" s="17">
        <v>0.15343432878213301</v>
      </c>
      <c r="F932" s="17"/>
      <c r="G932" s="17">
        <v>0.10454109922546</v>
      </c>
      <c r="H932" s="17">
        <v>8.1049063537452004E-2</v>
      </c>
      <c r="I932" s="17">
        <v>0.144586560643712</v>
      </c>
      <c r="J932" s="17">
        <v>0.12992869411364899</v>
      </c>
      <c r="K932" s="17">
        <v>0.111099815656148</v>
      </c>
      <c r="L932" s="17">
        <v>0.15794442387879901</v>
      </c>
      <c r="M932" s="17"/>
      <c r="N932" s="17">
        <v>0.12573326982771801</v>
      </c>
      <c r="O932" s="17">
        <v>0.111561392903785</v>
      </c>
      <c r="P932" s="17">
        <v>0.14529014863512699</v>
      </c>
      <c r="Q932" s="17">
        <v>0.15620324398068799</v>
      </c>
      <c r="R932" s="17">
        <v>0.117325433122972</v>
      </c>
      <c r="S932" s="17">
        <v>0.10289987204646101</v>
      </c>
      <c r="T932" s="17">
        <v>0.103405945143317</v>
      </c>
      <c r="U932" s="17">
        <v>0.13778865307304</v>
      </c>
      <c r="V932" s="17">
        <v>9.9367882519109399E-2</v>
      </c>
      <c r="W932" s="17">
        <v>0.121329316551036</v>
      </c>
      <c r="X932" s="17">
        <v>0.17885469307725199</v>
      </c>
      <c r="Y932" s="17">
        <v>0.13330177128124801</v>
      </c>
      <c r="Z932" s="17"/>
      <c r="AA932" s="17">
        <v>7.6959936868317202E-2</v>
      </c>
      <c r="AB932" s="17">
        <v>6.6363723936581506E-2</v>
      </c>
      <c r="AC932" s="17">
        <v>0.108350153124377</v>
      </c>
      <c r="AD932" s="17">
        <v>0.122669917437883</v>
      </c>
      <c r="AE932" s="17">
        <v>9.7492430262023297E-2</v>
      </c>
      <c r="AF932" s="17"/>
      <c r="AG932" s="17">
        <v>9.6796756240367501E-2</v>
      </c>
      <c r="AH932" s="17">
        <v>8.16846489978518E-2</v>
      </c>
      <c r="AI932" s="17">
        <v>0.10378848561706901</v>
      </c>
      <c r="AJ932" s="17">
        <v>0.153095575102599</v>
      </c>
      <c r="AK932" s="17">
        <v>8.7839341488254896E-2</v>
      </c>
    </row>
    <row r="933" spans="2:37" x14ac:dyDescent="0.2">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c r="AD933" s="17"/>
      <c r="AE933" s="17"/>
      <c r="AF933" s="17"/>
      <c r="AG933" s="17"/>
      <c r="AH933" s="17"/>
      <c r="AI933" s="17"/>
      <c r="AJ933" s="17"/>
      <c r="AK933" s="17"/>
    </row>
    <row r="934" spans="2:37" x14ac:dyDescent="0.2">
      <c r="B934" s="6" t="s">
        <v>378</v>
      </c>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c r="AD934" s="17"/>
      <c r="AE934" s="17"/>
      <c r="AF934" s="17"/>
      <c r="AG934" s="17"/>
      <c r="AH934" s="17"/>
      <c r="AI934" s="17"/>
      <c r="AJ934" s="17"/>
      <c r="AK934" s="17"/>
    </row>
    <row r="935" spans="2:37" x14ac:dyDescent="0.2">
      <c r="B935" s="21" t="s">
        <v>60</v>
      </c>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c r="AD935" s="17"/>
      <c r="AE935" s="17"/>
      <c r="AF935" s="17"/>
      <c r="AG935" s="17"/>
      <c r="AH935" s="17"/>
      <c r="AI935" s="17"/>
      <c r="AJ935" s="17"/>
      <c r="AK935" s="17"/>
    </row>
    <row r="936" spans="2:37" x14ac:dyDescent="0.2">
      <c r="B936" t="s">
        <v>370</v>
      </c>
      <c r="C936" s="17">
        <v>0.22851902745532701</v>
      </c>
      <c r="D936" s="17">
        <v>0.25454549059607501</v>
      </c>
      <c r="E936" s="17">
        <v>0.203110951612227</v>
      </c>
      <c r="F936" s="17"/>
      <c r="G936" s="17">
        <v>0.28980007569261801</v>
      </c>
      <c r="H936" s="17">
        <v>0.30287581768029997</v>
      </c>
      <c r="I936" s="17">
        <v>0.20832807931304201</v>
      </c>
      <c r="J936" s="17">
        <v>0.20609553704948799</v>
      </c>
      <c r="K936" s="17">
        <v>0.181219901817047</v>
      </c>
      <c r="L936" s="17">
        <v>0.19400207572534001</v>
      </c>
      <c r="M936" s="17"/>
      <c r="N936" s="17">
        <v>0.27704760514697302</v>
      </c>
      <c r="O936" s="17">
        <v>0.18271472453795801</v>
      </c>
      <c r="P936" s="17">
        <v>0.17737948380593099</v>
      </c>
      <c r="Q936" s="17">
        <v>0.25479946502367501</v>
      </c>
      <c r="R936" s="17">
        <v>0.20421260928107601</v>
      </c>
      <c r="S936" s="17">
        <v>0.22683174323144101</v>
      </c>
      <c r="T936" s="17">
        <v>0.21067846168268001</v>
      </c>
      <c r="U936" s="17">
        <v>0.224004471411796</v>
      </c>
      <c r="V936" s="17">
        <v>0.28664909739272798</v>
      </c>
      <c r="W936" s="17">
        <v>0.239381755528458</v>
      </c>
      <c r="X936" s="17">
        <v>0.18773680093782999</v>
      </c>
      <c r="Y936" s="17">
        <v>0.19436580747915899</v>
      </c>
      <c r="Z936" s="17"/>
      <c r="AA936" s="17">
        <v>0.25629465086280601</v>
      </c>
      <c r="AB936" s="17">
        <v>0.29851557135564</v>
      </c>
      <c r="AC936" s="17">
        <v>0.23113623203324801</v>
      </c>
      <c r="AD936" s="17">
        <v>0.23445171924772701</v>
      </c>
      <c r="AE936" s="17">
        <v>0.16599928924708601</v>
      </c>
      <c r="AF936" s="17"/>
      <c r="AG936" s="17">
        <v>0.23007016035130401</v>
      </c>
      <c r="AH936" s="17">
        <v>0.25391692720577802</v>
      </c>
      <c r="AI936" s="17">
        <v>0.190684251286179</v>
      </c>
      <c r="AJ936" s="17">
        <v>0.25707506216624099</v>
      </c>
      <c r="AK936" s="17">
        <v>0.110929039839458</v>
      </c>
    </row>
    <row r="937" spans="2:37" x14ac:dyDescent="0.2">
      <c r="B937" t="s">
        <v>371</v>
      </c>
      <c r="C937" s="17">
        <v>0.42490653684502699</v>
      </c>
      <c r="D937" s="17">
        <v>0.42596087420081702</v>
      </c>
      <c r="E937" s="17">
        <v>0.42387725048540398</v>
      </c>
      <c r="F937" s="17"/>
      <c r="G937" s="17">
        <v>0.38210204219319799</v>
      </c>
      <c r="H937" s="17">
        <v>0.43270970277635501</v>
      </c>
      <c r="I937" s="17">
        <v>0.46321669975631402</v>
      </c>
      <c r="J937" s="17">
        <v>0.40341854187692799</v>
      </c>
      <c r="K937" s="17">
        <v>0.46533364335289901</v>
      </c>
      <c r="L937" s="17">
        <v>0.40613226038181499</v>
      </c>
      <c r="M937" s="17"/>
      <c r="N937" s="17">
        <v>0.39403491909882898</v>
      </c>
      <c r="O937" s="17">
        <v>0.41911388080597001</v>
      </c>
      <c r="P937" s="17">
        <v>0.48162694507884402</v>
      </c>
      <c r="Q937" s="17">
        <v>0.40160989899821098</v>
      </c>
      <c r="R937" s="17">
        <v>0.402903404387287</v>
      </c>
      <c r="S937" s="17">
        <v>0.44335375666640497</v>
      </c>
      <c r="T937" s="17">
        <v>0.45794753349861</v>
      </c>
      <c r="U937" s="17">
        <v>0.45595980173556899</v>
      </c>
      <c r="V937" s="17">
        <v>0.39188991362106101</v>
      </c>
      <c r="W937" s="17">
        <v>0.42581558479146597</v>
      </c>
      <c r="X937" s="17">
        <v>0.451270541607945</v>
      </c>
      <c r="Y937" s="17">
        <v>0.454777524209178</v>
      </c>
      <c r="Z937" s="17"/>
      <c r="AA937" s="17">
        <v>0.42204066324832301</v>
      </c>
      <c r="AB937" s="17">
        <v>0.46855230969338801</v>
      </c>
      <c r="AC937" s="17">
        <v>0.45194682449658002</v>
      </c>
      <c r="AD937" s="17">
        <v>0.41105733539182499</v>
      </c>
      <c r="AE937" s="17">
        <v>0.44098752495135202</v>
      </c>
      <c r="AF937" s="17"/>
      <c r="AG937" s="17">
        <v>0.43913945659682002</v>
      </c>
      <c r="AH937" s="17">
        <v>0.467162408708096</v>
      </c>
      <c r="AI937" s="17">
        <v>0.45679758099443402</v>
      </c>
      <c r="AJ937" s="17">
        <v>0.37104724678409801</v>
      </c>
      <c r="AK937" s="17">
        <v>0.45490727602733599</v>
      </c>
    </row>
    <row r="938" spans="2:37" x14ac:dyDescent="0.2">
      <c r="B938" t="s">
        <v>372</v>
      </c>
      <c r="C938" s="17">
        <v>0.154962708965765</v>
      </c>
      <c r="D938" s="17">
        <v>0.14948239127997101</v>
      </c>
      <c r="E938" s="17">
        <v>0.16031281461215799</v>
      </c>
      <c r="F938" s="17"/>
      <c r="G938" s="17">
        <v>0.14704489335100901</v>
      </c>
      <c r="H938" s="17">
        <v>0.12580328248324699</v>
      </c>
      <c r="I938" s="17">
        <v>0.1373710502561</v>
      </c>
      <c r="J938" s="17">
        <v>0.18273301078017801</v>
      </c>
      <c r="K938" s="17">
        <v>0.17236794125737101</v>
      </c>
      <c r="L938" s="17">
        <v>0.16392126341341401</v>
      </c>
      <c r="M938" s="17"/>
      <c r="N938" s="17">
        <v>0.131711879979278</v>
      </c>
      <c r="O938" s="17">
        <v>0.176042730249278</v>
      </c>
      <c r="P938" s="17">
        <v>0.182924493314953</v>
      </c>
      <c r="Q938" s="17">
        <v>0.14599547985966899</v>
      </c>
      <c r="R938" s="17">
        <v>0.21153228428947199</v>
      </c>
      <c r="S938" s="17">
        <v>0.11758296038020501</v>
      </c>
      <c r="T938" s="17">
        <v>0.133009549725078</v>
      </c>
      <c r="U938" s="17">
        <v>0.13794113767280999</v>
      </c>
      <c r="V938" s="17">
        <v>0.15827168066296701</v>
      </c>
      <c r="W938" s="17">
        <v>0.14318446179343899</v>
      </c>
      <c r="X938" s="17">
        <v>0.19306032362422401</v>
      </c>
      <c r="Y938" s="17">
        <v>0.145774133031531</v>
      </c>
      <c r="Z938" s="17"/>
      <c r="AA938" s="17">
        <v>0.180153375731232</v>
      </c>
      <c r="AB938" s="17">
        <v>0.12083606366522499</v>
      </c>
      <c r="AC938" s="17">
        <v>0.138096585002181</v>
      </c>
      <c r="AD938" s="17">
        <v>0.171508232765407</v>
      </c>
      <c r="AE938" s="17">
        <v>0.19041170545272501</v>
      </c>
      <c r="AF938" s="17"/>
      <c r="AG938" s="17">
        <v>0.17995928095417699</v>
      </c>
      <c r="AH938" s="17">
        <v>0.13118488162117301</v>
      </c>
      <c r="AI938" s="17">
        <v>0.14909204595630801</v>
      </c>
      <c r="AJ938" s="17">
        <v>0.18818083764899901</v>
      </c>
      <c r="AK938" s="17">
        <v>0.191286108664627</v>
      </c>
    </row>
    <row r="939" spans="2:37" x14ac:dyDescent="0.2">
      <c r="B939" t="s">
        <v>373</v>
      </c>
      <c r="C939" s="17">
        <v>7.2750640863411903E-2</v>
      </c>
      <c r="D939" s="17">
        <v>7.7771924538995896E-2</v>
      </c>
      <c r="E939" s="17">
        <v>6.7848662605013696E-2</v>
      </c>
      <c r="F939" s="17"/>
      <c r="G939" s="17">
        <v>6.4353382480933197E-2</v>
      </c>
      <c r="H939" s="17">
        <v>6.98235355822584E-2</v>
      </c>
      <c r="I939" s="17">
        <v>5.3760457013439601E-2</v>
      </c>
      <c r="J939" s="17">
        <v>7.28154100873315E-2</v>
      </c>
      <c r="K939" s="17">
        <v>8.3732807980381102E-2</v>
      </c>
      <c r="L939" s="17">
        <v>8.8653962290706295E-2</v>
      </c>
      <c r="M939" s="17"/>
      <c r="N939" s="17">
        <v>6.6780457599730003E-2</v>
      </c>
      <c r="O939" s="17">
        <v>7.2813866189750401E-2</v>
      </c>
      <c r="P939" s="17">
        <v>3.7962108468097298E-2</v>
      </c>
      <c r="Q939" s="17">
        <v>6.4651133946637601E-2</v>
      </c>
      <c r="R939" s="17">
        <v>8.0739279974013298E-2</v>
      </c>
      <c r="S939" s="17">
        <v>0.11454706842264401</v>
      </c>
      <c r="T939" s="17">
        <v>8.6653086903177898E-2</v>
      </c>
      <c r="U939" s="17">
        <v>6.6491786998503596E-2</v>
      </c>
      <c r="V939" s="17">
        <v>6.2856306917113705E-2</v>
      </c>
      <c r="W939" s="17">
        <v>6.4670672829568607E-2</v>
      </c>
      <c r="X939" s="17">
        <v>7.6816875246123698E-2</v>
      </c>
      <c r="Y939" s="17">
        <v>9.8797394040017597E-2</v>
      </c>
      <c r="Z939" s="17"/>
      <c r="AA939" s="17">
        <v>5.0544706163091299E-2</v>
      </c>
      <c r="AB939" s="17">
        <v>5.2010036378991702E-2</v>
      </c>
      <c r="AC939" s="17">
        <v>6.8571905026393501E-2</v>
      </c>
      <c r="AD939" s="17">
        <v>8.1775996157945799E-2</v>
      </c>
      <c r="AE939" s="17">
        <v>7.6338167683097605E-2</v>
      </c>
      <c r="AF939" s="17"/>
      <c r="AG939" s="17">
        <v>5.5169093036886302E-2</v>
      </c>
      <c r="AH939" s="17">
        <v>6.5298123767466507E-2</v>
      </c>
      <c r="AI939" s="17">
        <v>8.1479544382227695E-2</v>
      </c>
      <c r="AJ939" s="17">
        <v>6.7598788045677996E-2</v>
      </c>
      <c r="AK939" s="17">
        <v>0.11945900653819599</v>
      </c>
    </row>
    <row r="940" spans="2:37" x14ac:dyDescent="0.2">
      <c r="B940" t="s">
        <v>153</v>
      </c>
      <c r="C940" s="17">
        <v>0.118861085870467</v>
      </c>
      <c r="D940" s="17">
        <v>9.22393193841443E-2</v>
      </c>
      <c r="E940" s="17">
        <v>0.14485032068519699</v>
      </c>
      <c r="F940" s="17"/>
      <c r="G940" s="17">
        <v>0.11669960628224101</v>
      </c>
      <c r="H940" s="17">
        <v>6.8787661477837395E-2</v>
      </c>
      <c r="I940" s="17">
        <v>0.13732371366110399</v>
      </c>
      <c r="J940" s="17">
        <v>0.13493750020607601</v>
      </c>
      <c r="K940" s="17">
        <v>9.73457055923002E-2</v>
      </c>
      <c r="L940" s="17">
        <v>0.147290438188726</v>
      </c>
      <c r="M940" s="17"/>
      <c r="N940" s="17">
        <v>0.130425138175189</v>
      </c>
      <c r="O940" s="17">
        <v>0.14931479821704299</v>
      </c>
      <c r="P940" s="17">
        <v>0.120106969332175</v>
      </c>
      <c r="Q940" s="17">
        <v>0.13294402217180801</v>
      </c>
      <c r="R940" s="17">
        <v>0.100612422068152</v>
      </c>
      <c r="S940" s="17">
        <v>9.7684471299305797E-2</v>
      </c>
      <c r="T940" s="17">
        <v>0.11171136819045401</v>
      </c>
      <c r="U940" s="17">
        <v>0.115602802181322</v>
      </c>
      <c r="V940" s="17">
        <v>0.100333001406129</v>
      </c>
      <c r="W940" s="17">
        <v>0.12694752505706899</v>
      </c>
      <c r="X940" s="17">
        <v>9.1115458583877304E-2</v>
      </c>
      <c r="Y940" s="17">
        <v>0.106285141240114</v>
      </c>
      <c r="Z940" s="17"/>
      <c r="AA940" s="17">
        <v>9.0966603994548395E-2</v>
      </c>
      <c r="AB940" s="17">
        <v>6.0086018906753497E-2</v>
      </c>
      <c r="AC940" s="17">
        <v>0.110248453441598</v>
      </c>
      <c r="AD940" s="17">
        <v>0.101206716437095</v>
      </c>
      <c r="AE940" s="17">
        <v>0.12626331266574001</v>
      </c>
      <c r="AF940" s="17"/>
      <c r="AG940" s="17">
        <v>9.5662009060813902E-2</v>
      </c>
      <c r="AH940" s="17">
        <v>8.2437658697487495E-2</v>
      </c>
      <c r="AI940" s="17">
        <v>0.121946577380851</v>
      </c>
      <c r="AJ940" s="17">
        <v>0.116098065354983</v>
      </c>
      <c r="AK940" s="17">
        <v>0.123418568930384</v>
      </c>
    </row>
    <row r="941" spans="2:37" x14ac:dyDescent="0.2">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c r="AD941" s="17"/>
      <c r="AE941" s="17"/>
      <c r="AF941" s="17"/>
      <c r="AG941" s="17"/>
      <c r="AH941" s="17"/>
      <c r="AI941" s="17"/>
      <c r="AJ941" s="17"/>
      <c r="AK941" s="17"/>
    </row>
    <row r="942" spans="2:37" x14ac:dyDescent="0.2">
      <c r="B942" s="6" t="s">
        <v>379</v>
      </c>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c r="AD942" s="17"/>
      <c r="AE942" s="17"/>
      <c r="AF942" s="17"/>
      <c r="AG942" s="17"/>
      <c r="AH942" s="17"/>
      <c r="AI942" s="17"/>
      <c r="AJ942" s="17"/>
      <c r="AK942" s="17"/>
    </row>
    <row r="943" spans="2:37" x14ac:dyDescent="0.2">
      <c r="B943" s="21" t="s">
        <v>60</v>
      </c>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c r="AD943" s="17"/>
      <c r="AE943" s="17"/>
      <c r="AF943" s="17"/>
      <c r="AG943" s="17"/>
      <c r="AH943" s="17"/>
      <c r="AI943" s="17"/>
      <c r="AJ943" s="17"/>
      <c r="AK943" s="17"/>
    </row>
    <row r="944" spans="2:37" x14ac:dyDescent="0.2">
      <c r="B944" t="s">
        <v>370</v>
      </c>
      <c r="C944" s="17">
        <v>9.3281067824381503E-2</v>
      </c>
      <c r="D944" s="17">
        <v>0.118102734654597</v>
      </c>
      <c r="E944" s="17">
        <v>6.9049162399364802E-2</v>
      </c>
      <c r="F944" s="17"/>
      <c r="G944" s="17">
        <v>0.15056389338616999</v>
      </c>
      <c r="H944" s="17">
        <v>0.184315915967871</v>
      </c>
      <c r="I944" s="17">
        <v>0.113712005333128</v>
      </c>
      <c r="J944" s="17">
        <v>5.1045764307707402E-2</v>
      </c>
      <c r="K944" s="17">
        <v>4.57062315599489E-2</v>
      </c>
      <c r="L944" s="17">
        <v>3.1198123269088201E-2</v>
      </c>
      <c r="M944" s="17"/>
      <c r="N944" s="17">
        <v>0.124094928841506</v>
      </c>
      <c r="O944" s="17">
        <v>3.2347492819913698E-2</v>
      </c>
      <c r="P944" s="17">
        <v>9.1491113121254297E-2</v>
      </c>
      <c r="Q944" s="17">
        <v>6.9023187552430004E-2</v>
      </c>
      <c r="R944" s="17">
        <v>0.104573430790122</v>
      </c>
      <c r="S944" s="17">
        <v>0.113516702487958</v>
      </c>
      <c r="T944" s="17">
        <v>6.9839670678010696E-2</v>
      </c>
      <c r="U944" s="17">
        <v>0.16664484170840599</v>
      </c>
      <c r="V944" s="17">
        <v>0.12347783524890101</v>
      </c>
      <c r="W944" s="17">
        <v>9.1611748314686603E-2</v>
      </c>
      <c r="X944" s="17">
        <v>7.4989164175712802E-2</v>
      </c>
      <c r="Y944" s="17">
        <v>9.34679966504562E-2</v>
      </c>
      <c r="Z944" s="17"/>
      <c r="AA944" s="17">
        <v>8.4641722158881397E-2</v>
      </c>
      <c r="AB944" s="17">
        <v>0.16364147146587199</v>
      </c>
      <c r="AC944" s="17">
        <v>0.108686186073482</v>
      </c>
      <c r="AD944" s="17">
        <v>8.6970410667810694E-2</v>
      </c>
      <c r="AE944" s="17">
        <v>5.7351399129747301E-2</v>
      </c>
      <c r="AF944" s="17"/>
      <c r="AG944" s="17">
        <v>7.6733897328636697E-2</v>
      </c>
      <c r="AH944" s="17">
        <v>0.130624472561164</v>
      </c>
      <c r="AI944" s="17">
        <v>6.4572631346910797E-2</v>
      </c>
      <c r="AJ944" s="17">
        <v>8.4635247130645602E-2</v>
      </c>
      <c r="AK944" s="17">
        <v>7.8571333935108095E-2</v>
      </c>
    </row>
    <row r="945" spans="2:37" x14ac:dyDescent="0.2">
      <c r="B945" t="s">
        <v>371</v>
      </c>
      <c r="C945" s="17">
        <v>0.41854443919463002</v>
      </c>
      <c r="D945" s="17">
        <v>0.42164266236192099</v>
      </c>
      <c r="E945" s="17">
        <v>0.415519829635214</v>
      </c>
      <c r="F945" s="17"/>
      <c r="G945" s="17">
        <v>0.48233434305577599</v>
      </c>
      <c r="H945" s="17">
        <v>0.428662438115749</v>
      </c>
      <c r="I945" s="17">
        <v>0.40630764868230301</v>
      </c>
      <c r="J945" s="17">
        <v>0.40092195094168498</v>
      </c>
      <c r="K945" s="17">
        <v>0.43098028296268898</v>
      </c>
      <c r="L945" s="17">
        <v>0.38405842848098398</v>
      </c>
      <c r="M945" s="17"/>
      <c r="N945" s="17">
        <v>0.46655075982648297</v>
      </c>
      <c r="O945" s="17">
        <v>0.42041374591915898</v>
      </c>
      <c r="P945" s="17">
        <v>0.37823538438169801</v>
      </c>
      <c r="Q945" s="17">
        <v>0.38119735171755098</v>
      </c>
      <c r="R945" s="17">
        <v>0.41237294676039699</v>
      </c>
      <c r="S945" s="17">
        <v>0.43127017509417698</v>
      </c>
      <c r="T945" s="17">
        <v>0.44668316756774201</v>
      </c>
      <c r="U945" s="17">
        <v>0.33088323634488798</v>
      </c>
      <c r="V945" s="17">
        <v>0.42147305259121398</v>
      </c>
      <c r="W945" s="17">
        <v>0.41873142469717001</v>
      </c>
      <c r="X945" s="17">
        <v>0.40737077981935399</v>
      </c>
      <c r="Y945" s="17">
        <v>0.43036307111976402</v>
      </c>
      <c r="Z945" s="17"/>
      <c r="AA945" s="17">
        <v>0.49975724189652598</v>
      </c>
      <c r="AB945" s="17">
        <v>0.46649113140728898</v>
      </c>
      <c r="AC945" s="17">
        <v>0.40008859286853399</v>
      </c>
      <c r="AD945" s="17">
        <v>0.42996374398667703</v>
      </c>
      <c r="AE945" s="17">
        <v>0.39126995628053701</v>
      </c>
      <c r="AF945" s="17"/>
      <c r="AG945" s="17">
        <v>0.44171026832235399</v>
      </c>
      <c r="AH945" s="17">
        <v>0.45221401768182401</v>
      </c>
      <c r="AI945" s="17">
        <v>0.472090543342157</v>
      </c>
      <c r="AJ945" s="17">
        <v>0.38680341639775401</v>
      </c>
      <c r="AK945" s="17">
        <v>0.39307211881040199</v>
      </c>
    </row>
    <row r="946" spans="2:37" x14ac:dyDescent="0.2">
      <c r="B946" t="s">
        <v>372</v>
      </c>
      <c r="C946" s="17">
        <v>0.248644913030346</v>
      </c>
      <c r="D946" s="17">
        <v>0.25799189005776402</v>
      </c>
      <c r="E946" s="17">
        <v>0.23952001965040501</v>
      </c>
      <c r="F946" s="17"/>
      <c r="G946" s="17">
        <v>0.200194814313195</v>
      </c>
      <c r="H946" s="17">
        <v>0.205382067233012</v>
      </c>
      <c r="I946" s="17">
        <v>0.251727612687696</v>
      </c>
      <c r="J946" s="17">
        <v>0.27024624698638</v>
      </c>
      <c r="K946" s="17">
        <v>0.29639165267687501</v>
      </c>
      <c r="L946" s="17">
        <v>0.26372211160424902</v>
      </c>
      <c r="M946" s="17"/>
      <c r="N946" s="17">
        <v>0.208288598597858</v>
      </c>
      <c r="O946" s="17">
        <v>0.26993321991658598</v>
      </c>
      <c r="P946" s="17">
        <v>0.32144796225414801</v>
      </c>
      <c r="Q946" s="17">
        <v>0.27326577018927001</v>
      </c>
      <c r="R946" s="17">
        <v>0.28797660368149097</v>
      </c>
      <c r="S946" s="17">
        <v>0.226794234265426</v>
      </c>
      <c r="T946" s="17">
        <v>0.24000720015806101</v>
      </c>
      <c r="U946" s="17">
        <v>0.22673136151559201</v>
      </c>
      <c r="V946" s="17">
        <v>0.245301381140867</v>
      </c>
      <c r="W946" s="17">
        <v>0.233408053174296</v>
      </c>
      <c r="X946" s="17">
        <v>0.24252617443938401</v>
      </c>
      <c r="Y946" s="17">
        <v>0.171566542565179</v>
      </c>
      <c r="Z946" s="17"/>
      <c r="AA946" s="17">
        <v>0.25675611644113</v>
      </c>
      <c r="AB946" s="17">
        <v>0.22970204974376099</v>
      </c>
      <c r="AC946" s="17">
        <v>0.26785188925963699</v>
      </c>
      <c r="AD946" s="17">
        <v>0.240527270611368</v>
      </c>
      <c r="AE946" s="17">
        <v>0.30318458921667302</v>
      </c>
      <c r="AF946" s="17"/>
      <c r="AG946" s="17">
        <v>0.27623292452435</v>
      </c>
      <c r="AH946" s="17">
        <v>0.235151263707359</v>
      </c>
      <c r="AI946" s="17">
        <v>0.25727509125367698</v>
      </c>
      <c r="AJ946" s="17">
        <v>0.24755277708759199</v>
      </c>
      <c r="AK946" s="17">
        <v>0.28128015495363101</v>
      </c>
    </row>
    <row r="947" spans="2:37" x14ac:dyDescent="0.2">
      <c r="B947" t="s">
        <v>373</v>
      </c>
      <c r="C947" s="17">
        <v>8.5011288832339493E-2</v>
      </c>
      <c r="D947" s="17">
        <v>8.1405981925427598E-2</v>
      </c>
      <c r="E947" s="17">
        <v>8.8530933850300794E-2</v>
      </c>
      <c r="F947" s="17"/>
      <c r="G947" s="17">
        <v>4.45031030118112E-2</v>
      </c>
      <c r="H947" s="17">
        <v>8.2608712190993305E-2</v>
      </c>
      <c r="I947" s="17">
        <v>5.9743936951322997E-2</v>
      </c>
      <c r="J947" s="17">
        <v>0.10087310349350601</v>
      </c>
      <c r="K947" s="17">
        <v>7.2210047258050303E-2</v>
      </c>
      <c r="L947" s="17">
        <v>0.12993469114648901</v>
      </c>
      <c r="M947" s="17"/>
      <c r="N947" s="17">
        <v>5.56645551248931E-2</v>
      </c>
      <c r="O947" s="17">
        <v>9.3821560949697194E-2</v>
      </c>
      <c r="P947" s="17">
        <v>4.2278063300960997E-2</v>
      </c>
      <c r="Q947" s="17">
        <v>8.2402602467916794E-2</v>
      </c>
      <c r="R947" s="17">
        <v>6.91275883544962E-2</v>
      </c>
      <c r="S947" s="17">
        <v>0.102812267070107</v>
      </c>
      <c r="T947" s="17">
        <v>8.9727074607324001E-2</v>
      </c>
      <c r="U947" s="17">
        <v>0.137018257912567</v>
      </c>
      <c r="V947" s="17">
        <v>7.8595608065886696E-2</v>
      </c>
      <c r="W947" s="17">
        <v>9.6924013188553204E-2</v>
      </c>
      <c r="X947" s="17">
        <v>0.107531394544594</v>
      </c>
      <c r="Y947" s="17">
        <v>0.15789705655967601</v>
      </c>
      <c r="Z947" s="17"/>
      <c r="AA947" s="17">
        <v>6.2623096407566498E-2</v>
      </c>
      <c r="AB947" s="17">
        <v>5.0753271354114803E-2</v>
      </c>
      <c r="AC947" s="17">
        <v>6.64847227721065E-2</v>
      </c>
      <c r="AD947" s="17">
        <v>0.103041185498516</v>
      </c>
      <c r="AE947" s="17">
        <v>0.12373721254275601</v>
      </c>
      <c r="AF947" s="17"/>
      <c r="AG947" s="17">
        <v>8.4205493642987198E-2</v>
      </c>
      <c r="AH947" s="17">
        <v>6.1565136329140999E-2</v>
      </c>
      <c r="AI947" s="17">
        <v>9.31339583347192E-2</v>
      </c>
      <c r="AJ947" s="17">
        <v>0.117906032169041</v>
      </c>
      <c r="AK947" s="17">
        <v>0.12933193631744</v>
      </c>
    </row>
    <row r="948" spans="2:37" x14ac:dyDescent="0.2">
      <c r="B948" t="s">
        <v>153</v>
      </c>
      <c r="C948" s="17">
        <v>0.15451829111830001</v>
      </c>
      <c r="D948" s="17">
        <v>0.120856731000293</v>
      </c>
      <c r="E948" s="17">
        <v>0.18738005446471601</v>
      </c>
      <c r="F948" s="17"/>
      <c r="G948" s="17">
        <v>0.122403846233047</v>
      </c>
      <c r="H948" s="17">
        <v>9.9030866492373401E-2</v>
      </c>
      <c r="I948" s="17">
        <v>0.16850879634554999</v>
      </c>
      <c r="J948" s="17">
        <v>0.17691293427072299</v>
      </c>
      <c r="K948" s="17">
        <v>0.154711785542436</v>
      </c>
      <c r="L948" s="17">
        <v>0.19108664549919199</v>
      </c>
      <c r="M948" s="17"/>
      <c r="N948" s="17">
        <v>0.14540115760926001</v>
      </c>
      <c r="O948" s="17">
        <v>0.183483980394644</v>
      </c>
      <c r="P948" s="17">
        <v>0.166547476941939</v>
      </c>
      <c r="Q948" s="17">
        <v>0.194111088072833</v>
      </c>
      <c r="R948" s="17">
        <v>0.12594943041349499</v>
      </c>
      <c r="S948" s="17">
        <v>0.125606621082333</v>
      </c>
      <c r="T948" s="17">
        <v>0.15374288698886199</v>
      </c>
      <c r="U948" s="17">
        <v>0.138722302518548</v>
      </c>
      <c r="V948" s="17">
        <v>0.131152122953131</v>
      </c>
      <c r="W948" s="17">
        <v>0.15932476062529499</v>
      </c>
      <c r="X948" s="17">
        <v>0.16758248702095599</v>
      </c>
      <c r="Y948" s="17">
        <v>0.14670533310492501</v>
      </c>
      <c r="Z948" s="17"/>
      <c r="AA948" s="17">
        <v>9.6221823095897205E-2</v>
      </c>
      <c r="AB948" s="17">
        <v>8.9412076028962298E-2</v>
      </c>
      <c r="AC948" s="17">
        <v>0.15688860902624099</v>
      </c>
      <c r="AD948" s="17">
        <v>0.13949738923562799</v>
      </c>
      <c r="AE948" s="17">
        <v>0.124456842830288</v>
      </c>
      <c r="AF948" s="17"/>
      <c r="AG948" s="17">
        <v>0.121117416181673</v>
      </c>
      <c r="AH948" s="17">
        <v>0.12044510972051301</v>
      </c>
      <c r="AI948" s="17">
        <v>0.112927775722536</v>
      </c>
      <c r="AJ948" s="17">
        <v>0.16310252721496701</v>
      </c>
      <c r="AK948" s="17">
        <v>0.117744455983419</v>
      </c>
    </row>
    <row r="949" spans="2:37" x14ac:dyDescent="0.2">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c r="AD949" s="17"/>
      <c r="AE949" s="17"/>
      <c r="AF949" s="17"/>
      <c r="AG949" s="17"/>
      <c r="AH949" s="17"/>
      <c r="AI949" s="17"/>
      <c r="AJ949" s="17"/>
      <c r="AK949" s="17"/>
    </row>
    <row r="950" spans="2:37" x14ac:dyDescent="0.2">
      <c r="B950" s="6" t="s">
        <v>386</v>
      </c>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c r="AD950" s="17"/>
      <c r="AE950" s="17"/>
      <c r="AF950" s="17"/>
      <c r="AG950" s="17"/>
      <c r="AH950" s="17"/>
      <c r="AI950" s="17"/>
      <c r="AJ950" s="17"/>
      <c r="AK950" s="17"/>
    </row>
    <row r="951" spans="2:37" x14ac:dyDescent="0.2">
      <c r="B951" s="21" t="s">
        <v>60</v>
      </c>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c r="AD951" s="17"/>
      <c r="AE951" s="17"/>
      <c r="AF951" s="17"/>
      <c r="AG951" s="17"/>
      <c r="AH951" s="17"/>
      <c r="AI951" s="17"/>
      <c r="AJ951" s="17"/>
      <c r="AK951" s="17"/>
    </row>
    <row r="952" spans="2:37" x14ac:dyDescent="0.2">
      <c r="B952" t="s">
        <v>205</v>
      </c>
      <c r="C952" s="17">
        <v>0.51680285783549096</v>
      </c>
      <c r="D952" s="17">
        <v>0.51117615213657097</v>
      </c>
      <c r="E952" s="17">
        <v>0.52229587332407101</v>
      </c>
      <c r="F952" s="17"/>
      <c r="G952" s="17">
        <v>0.301160118101024</v>
      </c>
      <c r="H952" s="17">
        <v>0.36720324017601702</v>
      </c>
      <c r="I952" s="17">
        <v>0.41153015508673702</v>
      </c>
      <c r="J952" s="17">
        <v>0.55100841377855403</v>
      </c>
      <c r="K952" s="17">
        <v>0.64110507354003898</v>
      </c>
      <c r="L952" s="17">
        <v>0.754851114076731</v>
      </c>
      <c r="M952" s="17"/>
      <c r="N952" s="17">
        <v>0.41608875622611402</v>
      </c>
      <c r="O952" s="17">
        <v>0.52088010073439095</v>
      </c>
      <c r="P952" s="17">
        <v>0.58124763123547296</v>
      </c>
      <c r="Q952" s="17">
        <v>0.55809713655653104</v>
      </c>
      <c r="R952" s="17">
        <v>0.53078435986199302</v>
      </c>
      <c r="S952" s="17">
        <v>0.37958141468744799</v>
      </c>
      <c r="T952" s="17">
        <v>0.61548906204657705</v>
      </c>
      <c r="U952" s="17">
        <v>0.51754550584563797</v>
      </c>
      <c r="V952" s="17">
        <v>0.53163254619098099</v>
      </c>
      <c r="W952" s="17">
        <v>0.56872024041782299</v>
      </c>
      <c r="X952" s="17">
        <v>0.50636627895483499</v>
      </c>
      <c r="Y952" s="17">
        <v>0.59612742444883005</v>
      </c>
      <c r="Z952" s="17"/>
      <c r="AA952" s="17">
        <v>0.52730747963420299</v>
      </c>
      <c r="AB952" s="17">
        <v>0.50446310565964003</v>
      </c>
      <c r="AC952" s="17">
        <v>0.50453311643498699</v>
      </c>
      <c r="AD952" s="17">
        <v>0.55124070798543501</v>
      </c>
      <c r="AE952" s="17">
        <v>0.43356352523465103</v>
      </c>
      <c r="AF952" s="17"/>
      <c r="AG952" s="17">
        <v>0.58604141018887301</v>
      </c>
      <c r="AH952" s="17">
        <v>0.53727685330716302</v>
      </c>
      <c r="AI952" s="17">
        <v>0.48873051503647902</v>
      </c>
      <c r="AJ952" s="17">
        <v>0.49180869592121002</v>
      </c>
      <c r="AK952" s="17">
        <v>0.43248154098471397</v>
      </c>
    </row>
    <row r="953" spans="2:37" x14ac:dyDescent="0.2">
      <c r="B953" t="s">
        <v>204</v>
      </c>
      <c r="C953" s="17">
        <v>0.30942546770927898</v>
      </c>
      <c r="D953" s="17">
        <v>0.31414039339279998</v>
      </c>
      <c r="E953" s="17">
        <v>0.30482256839431698</v>
      </c>
      <c r="F953" s="17"/>
      <c r="G953" s="17">
        <v>0.41787796682973399</v>
      </c>
      <c r="H953" s="17">
        <v>0.39970179632765401</v>
      </c>
      <c r="I953" s="17">
        <v>0.37501132215788302</v>
      </c>
      <c r="J953" s="17">
        <v>0.27630705347119899</v>
      </c>
      <c r="K953" s="17">
        <v>0.24112140231912599</v>
      </c>
      <c r="L953" s="17">
        <v>0.18404480645112201</v>
      </c>
      <c r="M953" s="17"/>
      <c r="N953" s="17">
        <v>0.36483956787181099</v>
      </c>
      <c r="O953" s="17">
        <v>0.31370925706184299</v>
      </c>
      <c r="P953" s="17">
        <v>0.26128893103370798</v>
      </c>
      <c r="Q953" s="17">
        <v>0.30822596326346002</v>
      </c>
      <c r="R953" s="17">
        <v>0.25321752895562399</v>
      </c>
      <c r="S953" s="17">
        <v>0.40477735723302299</v>
      </c>
      <c r="T953" s="17">
        <v>0.209848961341117</v>
      </c>
      <c r="U953" s="17">
        <v>0.33154290955098598</v>
      </c>
      <c r="V953" s="17">
        <v>0.321160839642253</v>
      </c>
      <c r="W953" s="17">
        <v>0.294275610400902</v>
      </c>
      <c r="X953" s="17">
        <v>0.29285125698286002</v>
      </c>
      <c r="Y953" s="17">
        <v>0.27444011247314098</v>
      </c>
      <c r="Z953" s="17"/>
      <c r="AA953" s="17">
        <v>0.306733441678603</v>
      </c>
      <c r="AB953" s="17">
        <v>0.34678049824437501</v>
      </c>
      <c r="AC953" s="17">
        <v>0.33362675970689398</v>
      </c>
      <c r="AD953" s="17">
        <v>0.28318388273617601</v>
      </c>
      <c r="AE953" s="17">
        <v>0.35832733235928199</v>
      </c>
      <c r="AF953" s="17"/>
      <c r="AG953" s="17">
        <v>0.27385219307018799</v>
      </c>
      <c r="AH953" s="17">
        <v>0.33120045999817299</v>
      </c>
      <c r="AI953" s="17">
        <v>0.34786256690717099</v>
      </c>
      <c r="AJ953" s="17">
        <v>0.30268480782354401</v>
      </c>
      <c r="AK953" s="17">
        <v>0.35793374043620801</v>
      </c>
    </row>
    <row r="954" spans="2:37" x14ac:dyDescent="0.2">
      <c r="B954" t="s">
        <v>203</v>
      </c>
      <c r="C954" s="17">
        <v>0.14043828514646201</v>
      </c>
      <c r="D954" s="17">
        <v>0.14390282549508601</v>
      </c>
      <c r="E954" s="17">
        <v>0.137056062081298</v>
      </c>
      <c r="F954" s="17"/>
      <c r="G954" s="17">
        <v>0.230046053774834</v>
      </c>
      <c r="H954" s="17">
        <v>0.16891287901746199</v>
      </c>
      <c r="I954" s="17">
        <v>0.179178623564682</v>
      </c>
      <c r="J954" s="17">
        <v>0.136908859985655</v>
      </c>
      <c r="K954" s="17">
        <v>0.105434143819398</v>
      </c>
      <c r="L954" s="17">
        <v>5.3064399304369597E-2</v>
      </c>
      <c r="M954" s="17"/>
      <c r="N954" s="17">
        <v>0.18842227826003599</v>
      </c>
      <c r="O954" s="17">
        <v>0.12234681776971799</v>
      </c>
      <c r="P954" s="17">
        <v>0.14153885686485199</v>
      </c>
      <c r="Q954" s="17">
        <v>0.100777983948104</v>
      </c>
      <c r="R954" s="17">
        <v>0.17987643473690701</v>
      </c>
      <c r="S954" s="17">
        <v>0.186606195884162</v>
      </c>
      <c r="T954" s="17">
        <v>0.114266433859845</v>
      </c>
      <c r="U954" s="17">
        <v>0.100459883484351</v>
      </c>
      <c r="V954" s="17">
        <v>0.118839057004544</v>
      </c>
      <c r="W954" s="17">
        <v>0.115865512022106</v>
      </c>
      <c r="X954" s="17">
        <v>0.16550870813374199</v>
      </c>
      <c r="Y954" s="17">
        <v>0.114880924141223</v>
      </c>
      <c r="Z954" s="17"/>
      <c r="AA954" s="17">
        <v>0.14477464041697899</v>
      </c>
      <c r="AB954" s="17">
        <v>0.117202703969444</v>
      </c>
      <c r="AC954" s="17">
        <v>0.12646419229384601</v>
      </c>
      <c r="AD954" s="17">
        <v>0.13432071301399101</v>
      </c>
      <c r="AE954" s="17">
        <v>0.16005394547443899</v>
      </c>
      <c r="AF954" s="17"/>
      <c r="AG954" s="17">
        <v>0.112461803407266</v>
      </c>
      <c r="AH954" s="17">
        <v>0.10219121644965901</v>
      </c>
      <c r="AI954" s="17">
        <v>0.13569402066005801</v>
      </c>
      <c r="AJ954" s="17">
        <v>0.16890573665209899</v>
      </c>
      <c r="AK954" s="17">
        <v>0.14948032483705101</v>
      </c>
    </row>
    <row r="955" spans="2:37" x14ac:dyDescent="0.2">
      <c r="B955" t="s">
        <v>202</v>
      </c>
      <c r="C955" s="17">
        <v>2.2588144099873499E-2</v>
      </c>
      <c r="D955" s="17">
        <v>1.81170842019839E-2</v>
      </c>
      <c r="E955" s="17">
        <v>2.69529718665312E-2</v>
      </c>
      <c r="F955" s="17"/>
      <c r="G955" s="17">
        <v>3.4639463775948197E-2</v>
      </c>
      <c r="H955" s="17">
        <v>5.1064982592268202E-2</v>
      </c>
      <c r="I955" s="17">
        <v>1.71179021524791E-2</v>
      </c>
      <c r="J955" s="17">
        <v>2.61075998474413E-2</v>
      </c>
      <c r="K955" s="17">
        <v>1.2339380321436199E-2</v>
      </c>
      <c r="L955" s="17">
        <v>0</v>
      </c>
      <c r="M955" s="17"/>
      <c r="N955" s="17">
        <v>2.5647246942849301E-2</v>
      </c>
      <c r="O955" s="17">
        <v>3.2658250249067898E-2</v>
      </c>
      <c r="P955" s="17">
        <v>0</v>
      </c>
      <c r="Q955" s="17">
        <v>2.26801927633139E-2</v>
      </c>
      <c r="R955" s="17">
        <v>3.0240826048583001E-2</v>
      </c>
      <c r="S955" s="17">
        <v>2.3927380717743699E-2</v>
      </c>
      <c r="T955" s="17">
        <v>3.95090283442096E-2</v>
      </c>
      <c r="U955" s="17">
        <v>1.8909907591129101E-2</v>
      </c>
      <c r="V955" s="17">
        <v>1.49255507422236E-2</v>
      </c>
      <c r="W955" s="17">
        <v>1.65957038476841E-2</v>
      </c>
      <c r="X955" s="17">
        <v>2.7764108127411102E-2</v>
      </c>
      <c r="Y955" s="17">
        <v>0</v>
      </c>
      <c r="Z955" s="17"/>
      <c r="AA955" s="17">
        <v>1.5905608421939301E-2</v>
      </c>
      <c r="AB955" s="17">
        <v>2.2133696740751E-2</v>
      </c>
      <c r="AC955" s="17">
        <v>2.0860451780708601E-2</v>
      </c>
      <c r="AD955" s="17">
        <v>2.7126820803509599E-2</v>
      </c>
      <c r="AE955" s="17">
        <v>3.2316456366558798E-2</v>
      </c>
      <c r="AF955" s="17"/>
      <c r="AG955" s="17">
        <v>2.3217980257451899E-2</v>
      </c>
      <c r="AH955" s="17">
        <v>2.03309668711882E-2</v>
      </c>
      <c r="AI955" s="17">
        <v>2.3849417093323499E-2</v>
      </c>
      <c r="AJ955" s="17">
        <v>3.6600759603147098E-2</v>
      </c>
      <c r="AK955" s="17">
        <v>2.63229647199828E-2</v>
      </c>
    </row>
    <row r="956" spans="2:37" x14ac:dyDescent="0.2">
      <c r="B956" t="s">
        <v>201</v>
      </c>
      <c r="C956" s="17">
        <v>1.07452452088915E-2</v>
      </c>
      <c r="D956" s="17">
        <v>1.26635447735612E-2</v>
      </c>
      <c r="E956" s="17">
        <v>8.8725243337832802E-3</v>
      </c>
      <c r="F956" s="17"/>
      <c r="G956" s="17">
        <v>1.6276397518458999E-2</v>
      </c>
      <c r="H956" s="17">
        <v>1.3117101886597701E-2</v>
      </c>
      <c r="I956" s="17">
        <v>1.7161997038217702E-2</v>
      </c>
      <c r="J956" s="17">
        <v>9.6680729171510302E-3</v>
      </c>
      <c r="K956" s="17">
        <v>0</v>
      </c>
      <c r="L956" s="17">
        <v>8.0396801677779101E-3</v>
      </c>
      <c r="M956" s="17"/>
      <c r="N956" s="17">
        <v>5.0021506991900101E-3</v>
      </c>
      <c r="O956" s="17">
        <v>1.0405574184980299E-2</v>
      </c>
      <c r="P956" s="17">
        <v>1.5924580865967101E-2</v>
      </c>
      <c r="Q956" s="17">
        <v>1.02187234685924E-2</v>
      </c>
      <c r="R956" s="17">
        <v>5.8808503968941399E-3</v>
      </c>
      <c r="S956" s="17">
        <v>5.1076514776242504E-3</v>
      </c>
      <c r="T956" s="17">
        <v>2.0886514408251001E-2</v>
      </c>
      <c r="U956" s="17">
        <v>3.1541793527895802E-2</v>
      </c>
      <c r="V956" s="17">
        <v>1.34420064199976E-2</v>
      </c>
      <c r="W956" s="17">
        <v>4.5429333114856696E-3</v>
      </c>
      <c r="X956" s="17">
        <v>7.5096478011521901E-3</v>
      </c>
      <c r="Y956" s="17">
        <v>1.4551538936806101E-2</v>
      </c>
      <c r="Z956" s="17"/>
      <c r="AA956" s="17">
        <v>5.2788298482776804E-3</v>
      </c>
      <c r="AB956" s="17">
        <v>9.4199953857888007E-3</v>
      </c>
      <c r="AC956" s="17">
        <v>1.45154797835644E-2</v>
      </c>
      <c r="AD956" s="17">
        <v>4.1278754608876497E-3</v>
      </c>
      <c r="AE956" s="17">
        <v>1.5738740565069902E-2</v>
      </c>
      <c r="AF956" s="17"/>
      <c r="AG956" s="17">
        <v>4.42661307622144E-3</v>
      </c>
      <c r="AH956" s="17">
        <v>9.0005033738176001E-3</v>
      </c>
      <c r="AI956" s="17">
        <v>3.8634803029684202E-3</v>
      </c>
      <c r="AJ956" s="17">
        <v>0</v>
      </c>
      <c r="AK956" s="17">
        <v>3.3781429022043903E-2</v>
      </c>
    </row>
    <row r="957" spans="2:37" x14ac:dyDescent="0.2">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c r="AD957" s="17"/>
      <c r="AE957" s="17"/>
      <c r="AF957" s="17"/>
      <c r="AG957" s="17"/>
      <c r="AH957" s="17"/>
      <c r="AI957" s="17"/>
      <c r="AJ957" s="17"/>
      <c r="AK957" s="17"/>
    </row>
    <row r="958" spans="2:37" x14ac:dyDescent="0.2">
      <c r="B958" s="6" t="s">
        <v>387</v>
      </c>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c r="AD958" s="17"/>
      <c r="AE958" s="17"/>
      <c r="AF958" s="17"/>
      <c r="AG958" s="17"/>
      <c r="AH958" s="17"/>
      <c r="AI958" s="17"/>
      <c r="AJ958" s="17"/>
      <c r="AK958" s="17"/>
    </row>
    <row r="959" spans="2:37" x14ac:dyDescent="0.2">
      <c r="B959" s="21" t="s">
        <v>60</v>
      </c>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c r="AD959" s="17"/>
      <c r="AE959" s="17"/>
      <c r="AF959" s="17"/>
      <c r="AG959" s="17"/>
      <c r="AH959" s="17"/>
      <c r="AI959" s="17"/>
      <c r="AJ959" s="17"/>
      <c r="AK959" s="17"/>
    </row>
    <row r="960" spans="2:37" x14ac:dyDescent="0.2">
      <c r="B960" t="s">
        <v>205</v>
      </c>
      <c r="C960" s="17">
        <v>0.228052539641838</v>
      </c>
      <c r="D960" s="17">
        <v>0.240857053016554</v>
      </c>
      <c r="E960" s="17">
        <v>0.215552260783379</v>
      </c>
      <c r="F960" s="17"/>
      <c r="G960" s="17">
        <v>0.233942027033856</v>
      </c>
      <c r="H960" s="17">
        <v>0.19705106684930401</v>
      </c>
      <c r="I960" s="17">
        <v>0.183179453471916</v>
      </c>
      <c r="J960" s="17">
        <v>0.23081049653612001</v>
      </c>
      <c r="K960" s="17">
        <v>0.20349283596079701</v>
      </c>
      <c r="L960" s="17">
        <v>0.29988022703608402</v>
      </c>
      <c r="M960" s="17"/>
      <c r="N960" s="17">
        <v>0.22619240319940401</v>
      </c>
      <c r="O960" s="17">
        <v>0.241646619553116</v>
      </c>
      <c r="P960" s="17">
        <v>0.26254919980282698</v>
      </c>
      <c r="Q960" s="17">
        <v>0.22794249735640201</v>
      </c>
      <c r="R960" s="17">
        <v>0.199314351337186</v>
      </c>
      <c r="S960" s="17">
        <v>0.155200435920793</v>
      </c>
      <c r="T960" s="17">
        <v>0.294040847598254</v>
      </c>
      <c r="U960" s="17">
        <v>0.20452026182444899</v>
      </c>
      <c r="V960" s="17">
        <v>0.22285573714055401</v>
      </c>
      <c r="W960" s="17">
        <v>0.22998980106883599</v>
      </c>
      <c r="X960" s="17">
        <v>0.23730775142023799</v>
      </c>
      <c r="Y960" s="17">
        <v>0.22482921526463201</v>
      </c>
      <c r="Z960" s="17"/>
      <c r="AA960" s="17">
        <v>0.24682296730309999</v>
      </c>
      <c r="AB960" s="17">
        <v>0.233745216744072</v>
      </c>
      <c r="AC960" s="17">
        <v>0.232223066433416</v>
      </c>
      <c r="AD960" s="17">
        <v>0.24839002073197999</v>
      </c>
      <c r="AE960" s="17">
        <v>0.151251112064136</v>
      </c>
      <c r="AF960" s="17"/>
      <c r="AG960" s="17">
        <v>0.27233421218915799</v>
      </c>
      <c r="AH960" s="17">
        <v>0.24137812245350199</v>
      </c>
      <c r="AI960" s="17">
        <v>0.19172769671676801</v>
      </c>
      <c r="AJ960" s="17">
        <v>0.21873314331021401</v>
      </c>
      <c r="AK960" s="17">
        <v>0.194574264753309</v>
      </c>
    </row>
    <row r="961" spans="2:37" x14ac:dyDescent="0.2">
      <c r="B961" t="s">
        <v>204</v>
      </c>
      <c r="C961" s="17">
        <v>0.35341177606684199</v>
      </c>
      <c r="D961" s="17">
        <v>0.35915087822843</v>
      </c>
      <c r="E961" s="17">
        <v>0.34780903464921997</v>
      </c>
      <c r="F961" s="17"/>
      <c r="G961" s="17">
        <v>0.29040689423263399</v>
      </c>
      <c r="H961" s="17">
        <v>0.408799347926251</v>
      </c>
      <c r="I961" s="17">
        <v>0.40378352487507702</v>
      </c>
      <c r="J961" s="17">
        <v>0.309479612545764</v>
      </c>
      <c r="K961" s="17">
        <v>0.361662927756284</v>
      </c>
      <c r="L961" s="17">
        <v>0.33939420621691202</v>
      </c>
      <c r="M961" s="17"/>
      <c r="N961" s="17">
        <v>0.36044032711813101</v>
      </c>
      <c r="O961" s="17">
        <v>0.28920961627050101</v>
      </c>
      <c r="P961" s="17">
        <v>0.29185117044994702</v>
      </c>
      <c r="Q961" s="17">
        <v>0.37398118294837002</v>
      </c>
      <c r="R961" s="17">
        <v>0.401828260676175</v>
      </c>
      <c r="S961" s="17">
        <v>0.41864524077364401</v>
      </c>
      <c r="T961" s="17">
        <v>0.33256353953443502</v>
      </c>
      <c r="U961" s="17">
        <v>0.40306934043702197</v>
      </c>
      <c r="V961" s="17">
        <v>0.40246542679396602</v>
      </c>
      <c r="W961" s="17">
        <v>0.36679914443599798</v>
      </c>
      <c r="X961" s="17">
        <v>0.237349273568394</v>
      </c>
      <c r="Y961" s="17">
        <v>0.35525512178368401</v>
      </c>
      <c r="Z961" s="17"/>
      <c r="AA961" s="17">
        <v>0.35898408752648098</v>
      </c>
      <c r="AB961" s="17">
        <v>0.40843879375935499</v>
      </c>
      <c r="AC961" s="17">
        <v>0.27526560730759497</v>
      </c>
      <c r="AD961" s="17">
        <v>0.35295048708371302</v>
      </c>
      <c r="AE961" s="17">
        <v>0.33580628992351502</v>
      </c>
      <c r="AF961" s="17"/>
      <c r="AG961" s="17">
        <v>0.36015869072534701</v>
      </c>
      <c r="AH961" s="17">
        <v>0.39330589300483199</v>
      </c>
      <c r="AI961" s="17">
        <v>0.30356978698228299</v>
      </c>
      <c r="AJ961" s="17">
        <v>0.31639735613971398</v>
      </c>
      <c r="AK961" s="17">
        <v>0.39174183129807499</v>
      </c>
    </row>
    <row r="962" spans="2:37" x14ac:dyDescent="0.2">
      <c r="B962" t="s">
        <v>203</v>
      </c>
      <c r="C962" s="17">
        <v>0.31552532582269099</v>
      </c>
      <c r="D962" s="17">
        <v>0.29876227771174302</v>
      </c>
      <c r="E962" s="17">
        <v>0.33189008485511401</v>
      </c>
      <c r="F962" s="17"/>
      <c r="G962" s="17">
        <v>0.35142645819750301</v>
      </c>
      <c r="H962" s="17">
        <v>0.28406016844909798</v>
      </c>
      <c r="I962" s="17">
        <v>0.29793309940419899</v>
      </c>
      <c r="J962" s="17">
        <v>0.34682682608056198</v>
      </c>
      <c r="K962" s="17">
        <v>0.334095564880042</v>
      </c>
      <c r="L962" s="17">
        <v>0.29375627224898099</v>
      </c>
      <c r="M962" s="17"/>
      <c r="N962" s="17">
        <v>0.29244742555662501</v>
      </c>
      <c r="O962" s="17">
        <v>0.37613540915089799</v>
      </c>
      <c r="P962" s="17">
        <v>0.33827041749498599</v>
      </c>
      <c r="Q962" s="17">
        <v>0.28042606219063698</v>
      </c>
      <c r="R962" s="17">
        <v>0.31112896688588598</v>
      </c>
      <c r="S962" s="17">
        <v>0.32844620577411299</v>
      </c>
      <c r="T962" s="17">
        <v>0.26040209627063499</v>
      </c>
      <c r="U962" s="17">
        <v>0.225104615004321</v>
      </c>
      <c r="V962" s="17">
        <v>0.31859131247316202</v>
      </c>
      <c r="W962" s="17">
        <v>0.30092693938959902</v>
      </c>
      <c r="X962" s="17">
        <v>0.39981673723267902</v>
      </c>
      <c r="Y962" s="17">
        <v>0.33596253564439998</v>
      </c>
      <c r="Z962" s="17"/>
      <c r="AA962" s="17">
        <v>0.30477891683977398</v>
      </c>
      <c r="AB962" s="17">
        <v>0.26534629472627203</v>
      </c>
      <c r="AC962" s="17">
        <v>0.36535892281007099</v>
      </c>
      <c r="AD962" s="17">
        <v>0.29974438110472201</v>
      </c>
      <c r="AE962" s="17">
        <v>0.374816524157154</v>
      </c>
      <c r="AF962" s="17"/>
      <c r="AG962" s="17">
        <v>0.282576164774473</v>
      </c>
      <c r="AH962" s="17">
        <v>0.25717978695490201</v>
      </c>
      <c r="AI962" s="17">
        <v>0.42682720039438299</v>
      </c>
      <c r="AJ962" s="17">
        <v>0.33284584114737797</v>
      </c>
      <c r="AK962" s="17">
        <v>0.31741112729974202</v>
      </c>
    </row>
    <row r="963" spans="2:37" x14ac:dyDescent="0.2">
      <c r="B963" t="s">
        <v>202</v>
      </c>
      <c r="C963" s="17">
        <v>8.37743005569907E-2</v>
      </c>
      <c r="D963" s="17">
        <v>8.1793040566200403E-2</v>
      </c>
      <c r="E963" s="17">
        <v>8.5708485922043304E-2</v>
      </c>
      <c r="F963" s="17"/>
      <c r="G963" s="17">
        <v>8.5193775704556399E-2</v>
      </c>
      <c r="H963" s="17">
        <v>7.6373512419024903E-2</v>
      </c>
      <c r="I963" s="17">
        <v>9.6896232460842793E-2</v>
      </c>
      <c r="J963" s="17">
        <v>9.7761945045335502E-2</v>
      </c>
      <c r="K963" s="17">
        <v>8.9415119228575299E-2</v>
      </c>
      <c r="L963" s="17">
        <v>6.30837257639381E-2</v>
      </c>
      <c r="M963" s="17"/>
      <c r="N963" s="17">
        <v>0.10840611566392901</v>
      </c>
      <c r="O963" s="17">
        <v>7.0448284265239497E-2</v>
      </c>
      <c r="P963" s="17">
        <v>7.2443534064661405E-2</v>
      </c>
      <c r="Q963" s="17">
        <v>0.113152800125189</v>
      </c>
      <c r="R963" s="17">
        <v>8.2027600853811097E-2</v>
      </c>
      <c r="S963" s="17">
        <v>6.0917494957750701E-2</v>
      </c>
      <c r="T963" s="17">
        <v>8.9839343876452399E-2</v>
      </c>
      <c r="U963" s="17">
        <v>0.106862278120155</v>
      </c>
      <c r="V963" s="17">
        <v>4.5754262836032199E-2</v>
      </c>
      <c r="W963" s="17">
        <v>9.7816898993902807E-2</v>
      </c>
      <c r="X963" s="17">
        <v>9.7240868283797396E-2</v>
      </c>
      <c r="Y963" s="17">
        <v>6.9401588370478898E-2</v>
      </c>
      <c r="Z963" s="17"/>
      <c r="AA963" s="17">
        <v>7.6129560141473498E-2</v>
      </c>
      <c r="AB963" s="17">
        <v>6.9366531405985393E-2</v>
      </c>
      <c r="AC963" s="17">
        <v>0.10741710986912301</v>
      </c>
      <c r="AD963" s="17">
        <v>9.0999652920395205E-2</v>
      </c>
      <c r="AE963" s="17">
        <v>9.4573584517174805E-2</v>
      </c>
      <c r="AF963" s="17"/>
      <c r="AG963" s="17">
        <v>7.3384090252106904E-2</v>
      </c>
      <c r="AH963" s="17">
        <v>8.4940412727615405E-2</v>
      </c>
      <c r="AI963" s="17">
        <v>7.2559810674054107E-2</v>
      </c>
      <c r="AJ963" s="17">
        <v>0.12360883990629699</v>
      </c>
      <c r="AK963" s="17">
        <v>4.7495545756939199E-2</v>
      </c>
    </row>
    <row r="964" spans="2:37" x14ac:dyDescent="0.2">
      <c r="B964" t="s">
        <v>201</v>
      </c>
      <c r="C964" s="17">
        <v>1.9236057911636399E-2</v>
      </c>
      <c r="D964" s="17">
        <v>1.94367504770749E-2</v>
      </c>
      <c r="E964" s="17">
        <v>1.9040133790243999E-2</v>
      </c>
      <c r="F964" s="17"/>
      <c r="G964" s="17">
        <v>3.9030844831450799E-2</v>
      </c>
      <c r="H964" s="17">
        <v>3.37159043563207E-2</v>
      </c>
      <c r="I964" s="17">
        <v>1.8207689787964599E-2</v>
      </c>
      <c r="J964" s="17">
        <v>1.51211197922188E-2</v>
      </c>
      <c r="K964" s="17">
        <v>1.13335521743012E-2</v>
      </c>
      <c r="L964" s="17">
        <v>3.88556873408725E-3</v>
      </c>
      <c r="M964" s="17"/>
      <c r="N964" s="17">
        <v>1.2513728461910401E-2</v>
      </c>
      <c r="O964" s="17">
        <v>2.2560070760246E-2</v>
      </c>
      <c r="P964" s="17">
        <v>3.4885678187578498E-2</v>
      </c>
      <c r="Q964" s="17">
        <v>4.4974573794023601E-3</v>
      </c>
      <c r="R964" s="17">
        <v>5.7008202469422398E-3</v>
      </c>
      <c r="S964" s="17">
        <v>3.6790622573699902E-2</v>
      </c>
      <c r="T964" s="17">
        <v>2.3154172720223701E-2</v>
      </c>
      <c r="U964" s="17">
        <v>6.04435046140522E-2</v>
      </c>
      <c r="V964" s="17">
        <v>1.0333260756285901E-2</v>
      </c>
      <c r="W964" s="17">
        <v>4.4672161116635304E-3</v>
      </c>
      <c r="X964" s="17">
        <v>2.8285369494891899E-2</v>
      </c>
      <c r="Y964" s="17">
        <v>1.4551538936806101E-2</v>
      </c>
      <c r="Z964" s="17"/>
      <c r="AA964" s="17">
        <v>1.3284468189173299E-2</v>
      </c>
      <c r="AB964" s="17">
        <v>2.3103163364313999E-2</v>
      </c>
      <c r="AC964" s="17">
        <v>1.97352935797953E-2</v>
      </c>
      <c r="AD964" s="17">
        <v>7.9154581591896998E-3</v>
      </c>
      <c r="AE964" s="17">
        <v>4.3552489338021201E-2</v>
      </c>
      <c r="AF964" s="17"/>
      <c r="AG964" s="17">
        <v>1.15468420589153E-2</v>
      </c>
      <c r="AH964" s="17">
        <v>2.3195784859149499E-2</v>
      </c>
      <c r="AI964" s="17">
        <v>5.3155052325117797E-3</v>
      </c>
      <c r="AJ964" s="17">
        <v>8.4148194963964505E-3</v>
      </c>
      <c r="AK964" s="17">
        <v>4.8777230891934802E-2</v>
      </c>
    </row>
    <row r="965" spans="2:37" x14ac:dyDescent="0.2">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c r="AD965" s="17"/>
      <c r="AE965" s="17"/>
      <c r="AF965" s="17"/>
      <c r="AG965" s="17"/>
      <c r="AH965" s="17"/>
      <c r="AI965" s="17"/>
      <c r="AJ965" s="17"/>
      <c r="AK965" s="17"/>
    </row>
    <row r="966" spans="2:37" x14ac:dyDescent="0.2">
      <c r="B966" s="6" t="s">
        <v>388</v>
      </c>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c r="AD966" s="17"/>
      <c r="AE966" s="17"/>
      <c r="AF966" s="17"/>
      <c r="AG966" s="17"/>
      <c r="AH966" s="17"/>
      <c r="AI966" s="17"/>
      <c r="AJ966" s="17"/>
      <c r="AK966" s="17"/>
    </row>
    <row r="967" spans="2:37" x14ac:dyDescent="0.2">
      <c r="B967" s="21" t="s">
        <v>60</v>
      </c>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c r="AD967" s="17"/>
      <c r="AE967" s="17"/>
      <c r="AF967" s="17"/>
      <c r="AG967" s="17"/>
      <c r="AH967" s="17"/>
      <c r="AI967" s="17"/>
      <c r="AJ967" s="17"/>
      <c r="AK967" s="17"/>
    </row>
    <row r="968" spans="2:37" x14ac:dyDescent="0.2">
      <c r="B968" t="s">
        <v>205</v>
      </c>
      <c r="C968" s="17">
        <v>0.25104228802179601</v>
      </c>
      <c r="D968" s="17">
        <v>0.25051084531713502</v>
      </c>
      <c r="E968" s="17">
        <v>0.25156110367774298</v>
      </c>
      <c r="F968" s="17"/>
      <c r="G968" s="17">
        <v>0.21869295794016999</v>
      </c>
      <c r="H968" s="17">
        <v>0.257208356434453</v>
      </c>
      <c r="I968" s="17">
        <v>0.20701885564293099</v>
      </c>
      <c r="J968" s="17">
        <v>0.26443574814562998</v>
      </c>
      <c r="K968" s="17">
        <v>0.20128163145552599</v>
      </c>
      <c r="L968" s="17">
        <v>0.32560122479649201</v>
      </c>
      <c r="M968" s="17"/>
      <c r="N968" s="17">
        <v>0.249157842028946</v>
      </c>
      <c r="O968" s="17">
        <v>0.27520637304850099</v>
      </c>
      <c r="P968" s="17">
        <v>0.28251138804710002</v>
      </c>
      <c r="Q968" s="17">
        <v>0.23454107995207199</v>
      </c>
      <c r="R968" s="17">
        <v>0.19688305798595901</v>
      </c>
      <c r="S968" s="17">
        <v>0.181827328335712</v>
      </c>
      <c r="T968" s="17">
        <v>0.28849450716423197</v>
      </c>
      <c r="U968" s="17">
        <v>0.26036694115171599</v>
      </c>
      <c r="V968" s="17">
        <v>0.23487858909370299</v>
      </c>
      <c r="W968" s="17">
        <v>0.27609956439404998</v>
      </c>
      <c r="X968" s="17">
        <v>0.27035757193201698</v>
      </c>
      <c r="Y968" s="17">
        <v>0.29383442504969098</v>
      </c>
      <c r="Z968" s="17"/>
      <c r="AA968" s="17">
        <v>0.26472802758883202</v>
      </c>
      <c r="AB968" s="17">
        <v>0.24855161198342901</v>
      </c>
      <c r="AC968" s="17">
        <v>0.22996135357544101</v>
      </c>
      <c r="AD968" s="17">
        <v>0.29627739062528302</v>
      </c>
      <c r="AE968" s="17">
        <v>0.183310130851083</v>
      </c>
      <c r="AF968" s="17"/>
      <c r="AG968" s="17">
        <v>0.301945875152834</v>
      </c>
      <c r="AH968" s="17">
        <v>0.26825114654141902</v>
      </c>
      <c r="AI968" s="17">
        <v>0.187422042619314</v>
      </c>
      <c r="AJ968" s="17">
        <v>0.23974102675200301</v>
      </c>
      <c r="AK968" s="17">
        <v>0.231534067135933</v>
      </c>
    </row>
    <row r="969" spans="2:37" x14ac:dyDescent="0.2">
      <c r="B969" t="s">
        <v>204</v>
      </c>
      <c r="C969" s="17">
        <v>0.37390758114824502</v>
      </c>
      <c r="D969" s="17">
        <v>0.37975970945503901</v>
      </c>
      <c r="E969" s="17">
        <v>0.36819449908025897</v>
      </c>
      <c r="F969" s="17"/>
      <c r="G969" s="17">
        <v>0.37194003958650901</v>
      </c>
      <c r="H969" s="17">
        <v>0.38405817359634598</v>
      </c>
      <c r="I969" s="17">
        <v>0.43256392168789698</v>
      </c>
      <c r="J969" s="17">
        <v>0.288988327421974</v>
      </c>
      <c r="K969" s="17">
        <v>0.39351347471883202</v>
      </c>
      <c r="L969" s="17">
        <v>0.37509687821201398</v>
      </c>
      <c r="M969" s="17"/>
      <c r="N969" s="17">
        <v>0.39527490752946198</v>
      </c>
      <c r="O969" s="17">
        <v>0.32538583789367598</v>
      </c>
      <c r="P969" s="17">
        <v>0.309556569779602</v>
      </c>
      <c r="Q969" s="17">
        <v>0.39094062649442601</v>
      </c>
      <c r="R969" s="17">
        <v>0.428342427334373</v>
      </c>
      <c r="S969" s="17">
        <v>0.42488882319101501</v>
      </c>
      <c r="T969" s="17">
        <v>0.368990532506837</v>
      </c>
      <c r="U969" s="17">
        <v>0.42087892782248199</v>
      </c>
      <c r="V969" s="17">
        <v>0.35677835504418198</v>
      </c>
      <c r="W969" s="17">
        <v>0.37449016239521798</v>
      </c>
      <c r="X969" s="17">
        <v>0.33702665246278601</v>
      </c>
      <c r="Y969" s="17">
        <v>0.39874076854287199</v>
      </c>
      <c r="Z969" s="17"/>
      <c r="AA969" s="17">
        <v>0.37318562469432798</v>
      </c>
      <c r="AB969" s="17">
        <v>0.40315372624749901</v>
      </c>
      <c r="AC969" s="17">
        <v>0.405700464976606</v>
      </c>
      <c r="AD969" s="17">
        <v>0.37323395713989599</v>
      </c>
      <c r="AE969" s="17">
        <v>0.36964981780045097</v>
      </c>
      <c r="AF969" s="17"/>
      <c r="AG969" s="17">
        <v>0.35304045275756302</v>
      </c>
      <c r="AH969" s="17">
        <v>0.390868877787314</v>
      </c>
      <c r="AI969" s="17">
        <v>0.395878229703641</v>
      </c>
      <c r="AJ969" s="17">
        <v>0.37363576617907601</v>
      </c>
      <c r="AK969" s="17">
        <v>0.41001368103889502</v>
      </c>
    </row>
    <row r="970" spans="2:37" x14ac:dyDescent="0.2">
      <c r="B970" t="s">
        <v>203</v>
      </c>
      <c r="C970" s="17">
        <v>0.28589409674584698</v>
      </c>
      <c r="D970" s="17">
        <v>0.275481041278682</v>
      </c>
      <c r="E970" s="17">
        <v>0.296059738601884</v>
      </c>
      <c r="F970" s="17"/>
      <c r="G970" s="17">
        <v>0.29477557180097502</v>
      </c>
      <c r="H970" s="17">
        <v>0.26924341477987102</v>
      </c>
      <c r="I970" s="17">
        <v>0.26181897357620798</v>
      </c>
      <c r="J970" s="17">
        <v>0.342267718406218</v>
      </c>
      <c r="K970" s="17">
        <v>0.313768741659193</v>
      </c>
      <c r="L970" s="17">
        <v>0.248682051672793</v>
      </c>
      <c r="M970" s="17"/>
      <c r="N970" s="17">
        <v>0.267089557938952</v>
      </c>
      <c r="O970" s="17">
        <v>0.28496703740186202</v>
      </c>
      <c r="P970" s="17">
        <v>0.33539984098050102</v>
      </c>
      <c r="Q970" s="17">
        <v>0.270443102342525</v>
      </c>
      <c r="R970" s="17">
        <v>0.29924080756146998</v>
      </c>
      <c r="S970" s="17">
        <v>0.29601643953339701</v>
      </c>
      <c r="T970" s="17">
        <v>0.253841070891201</v>
      </c>
      <c r="U970" s="17">
        <v>0.17779459141152301</v>
      </c>
      <c r="V970" s="17">
        <v>0.33214013233991202</v>
      </c>
      <c r="W970" s="17">
        <v>0.27929434976363998</v>
      </c>
      <c r="X970" s="17">
        <v>0.32279058555272999</v>
      </c>
      <c r="Y970" s="17">
        <v>0.24844713883229599</v>
      </c>
      <c r="Z970" s="17"/>
      <c r="AA970" s="17">
        <v>0.27713514864196998</v>
      </c>
      <c r="AB970" s="17">
        <v>0.27344887113293898</v>
      </c>
      <c r="AC970" s="17">
        <v>0.26023207158800798</v>
      </c>
      <c r="AD970" s="17">
        <v>0.259129268217072</v>
      </c>
      <c r="AE970" s="17">
        <v>0.28166494836586498</v>
      </c>
      <c r="AF970" s="17"/>
      <c r="AG970" s="17">
        <v>0.267734477713997</v>
      </c>
      <c r="AH970" s="17">
        <v>0.263343910989983</v>
      </c>
      <c r="AI970" s="17">
        <v>0.31358729043196398</v>
      </c>
      <c r="AJ970" s="17">
        <v>0.28782891647945502</v>
      </c>
      <c r="AK970" s="17">
        <v>0.24535167773974401</v>
      </c>
    </row>
    <row r="971" spans="2:37" x14ac:dyDescent="0.2">
      <c r="B971" t="s">
        <v>202</v>
      </c>
      <c r="C971" s="17">
        <v>7.2463192074966903E-2</v>
      </c>
      <c r="D971" s="17">
        <v>7.7234959953650498E-2</v>
      </c>
      <c r="E971" s="17">
        <v>6.7804801132194795E-2</v>
      </c>
      <c r="F971" s="17"/>
      <c r="G971" s="17">
        <v>9.6222514398462494E-2</v>
      </c>
      <c r="H971" s="17">
        <v>7.2417433169449402E-2</v>
      </c>
      <c r="I971" s="17">
        <v>6.87472941411226E-2</v>
      </c>
      <c r="J971" s="17">
        <v>8.9260027917463999E-2</v>
      </c>
      <c r="K971" s="17">
        <v>7.9268798898728399E-2</v>
      </c>
      <c r="L971" s="17">
        <v>4.1643749031854402E-2</v>
      </c>
      <c r="M971" s="17"/>
      <c r="N971" s="17">
        <v>7.9776157574758505E-2</v>
      </c>
      <c r="O971" s="17">
        <v>8.2780413641126302E-2</v>
      </c>
      <c r="P971" s="17">
        <v>4.9852329653414802E-2</v>
      </c>
      <c r="Q971" s="17">
        <v>9.9636063090544999E-2</v>
      </c>
      <c r="R971" s="17">
        <v>5.5506948257015701E-2</v>
      </c>
      <c r="S971" s="17">
        <v>7.6313517044151999E-2</v>
      </c>
      <c r="T971" s="17">
        <v>7.6676205432458303E-2</v>
      </c>
      <c r="U971" s="17">
        <v>8.9954340728788301E-2</v>
      </c>
      <c r="V971" s="17">
        <v>6.6900582237805206E-2</v>
      </c>
      <c r="W971" s="17">
        <v>6.3232027498378293E-2</v>
      </c>
      <c r="X971" s="17">
        <v>5.4146073040147798E-2</v>
      </c>
      <c r="Y971" s="17">
        <v>4.4426128638335297E-2</v>
      </c>
      <c r="Z971" s="17"/>
      <c r="AA971" s="17">
        <v>7.3677359230835293E-2</v>
      </c>
      <c r="AB971" s="17">
        <v>6.2074460849155001E-2</v>
      </c>
      <c r="AC971" s="17">
        <v>7.7850898113366998E-2</v>
      </c>
      <c r="AD971" s="17">
        <v>6.8138705494545204E-2</v>
      </c>
      <c r="AE971" s="17">
        <v>0.13628718855684999</v>
      </c>
      <c r="AF971" s="17"/>
      <c r="AG971" s="17">
        <v>6.7172535046475704E-2</v>
      </c>
      <c r="AH971" s="17">
        <v>6.5663572505111595E-2</v>
      </c>
      <c r="AI971" s="17">
        <v>8.4384679119276204E-2</v>
      </c>
      <c r="AJ971" s="17">
        <v>9.2196957687391695E-2</v>
      </c>
      <c r="AK971" s="17">
        <v>8.5748223141877494E-2</v>
      </c>
    </row>
    <row r="972" spans="2:37" x14ac:dyDescent="0.2">
      <c r="B972" t="s">
        <v>201</v>
      </c>
      <c r="C972" s="17">
        <v>1.6692842009142901E-2</v>
      </c>
      <c r="D972" s="17">
        <v>1.7013443995496501E-2</v>
      </c>
      <c r="E972" s="17">
        <v>1.6379857507919399E-2</v>
      </c>
      <c r="F972" s="17"/>
      <c r="G972" s="17">
        <v>1.83689162738832E-2</v>
      </c>
      <c r="H972" s="17">
        <v>1.7072622019880902E-2</v>
      </c>
      <c r="I972" s="17">
        <v>2.9850954951840401E-2</v>
      </c>
      <c r="J972" s="17">
        <v>1.50481781087156E-2</v>
      </c>
      <c r="K972" s="17">
        <v>1.2167353267719E-2</v>
      </c>
      <c r="L972" s="17">
        <v>8.9760962868492399E-3</v>
      </c>
      <c r="M972" s="17"/>
      <c r="N972" s="17">
        <v>8.7015349278815792E-3</v>
      </c>
      <c r="O972" s="17">
        <v>3.1660338014835102E-2</v>
      </c>
      <c r="P972" s="17">
        <v>2.26798715393817E-2</v>
      </c>
      <c r="Q972" s="17">
        <v>4.4391281204316096E-3</v>
      </c>
      <c r="R972" s="17">
        <v>2.0026758861182901E-2</v>
      </c>
      <c r="S972" s="17">
        <v>2.0953891895725298E-2</v>
      </c>
      <c r="T972" s="17">
        <v>1.1997684005271E-2</v>
      </c>
      <c r="U972" s="17">
        <v>5.1005198885490002E-2</v>
      </c>
      <c r="V972" s="17">
        <v>9.3023412843976205E-3</v>
      </c>
      <c r="W972" s="17">
        <v>6.8838959487139998E-3</v>
      </c>
      <c r="X972" s="17">
        <v>1.5679117012319201E-2</v>
      </c>
      <c r="Y972" s="17">
        <v>1.4551538936806101E-2</v>
      </c>
      <c r="Z972" s="17"/>
      <c r="AA972" s="17">
        <v>1.12738398440357E-2</v>
      </c>
      <c r="AB972" s="17">
        <v>1.2771329786976799E-2</v>
      </c>
      <c r="AC972" s="17">
        <v>2.62552117465784E-2</v>
      </c>
      <c r="AD972" s="17">
        <v>3.2206785232037302E-3</v>
      </c>
      <c r="AE972" s="17">
        <v>2.90879144257521E-2</v>
      </c>
      <c r="AF972" s="17"/>
      <c r="AG972" s="17">
        <v>1.0106659329131301E-2</v>
      </c>
      <c r="AH972" s="17">
        <v>1.1872492176172899E-2</v>
      </c>
      <c r="AI972" s="17">
        <v>1.8727758125804701E-2</v>
      </c>
      <c r="AJ972" s="17">
        <v>6.5973329020738002E-3</v>
      </c>
      <c r="AK972" s="17">
        <v>2.73523509435507E-2</v>
      </c>
    </row>
    <row r="973" spans="2:37" x14ac:dyDescent="0.2">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c r="AD973" s="17"/>
      <c r="AE973" s="17"/>
      <c r="AF973" s="17"/>
      <c r="AG973" s="17"/>
      <c r="AH973" s="17"/>
      <c r="AI973" s="17"/>
      <c r="AJ973" s="17"/>
      <c r="AK973" s="17"/>
    </row>
    <row r="974" spans="2:37" x14ac:dyDescent="0.2">
      <c r="B974" s="6" t="s">
        <v>389</v>
      </c>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c r="AD974" s="17"/>
      <c r="AE974" s="17"/>
      <c r="AF974" s="17"/>
      <c r="AG974" s="17"/>
      <c r="AH974" s="17"/>
      <c r="AI974" s="17"/>
      <c r="AJ974" s="17"/>
      <c r="AK974" s="17"/>
    </row>
    <row r="975" spans="2:37" x14ac:dyDescent="0.2">
      <c r="B975" s="21" t="s">
        <v>60</v>
      </c>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c r="AD975" s="17"/>
      <c r="AE975" s="17"/>
      <c r="AF975" s="17"/>
      <c r="AG975" s="17"/>
      <c r="AH975" s="17"/>
      <c r="AI975" s="17"/>
      <c r="AJ975" s="17"/>
      <c r="AK975" s="17"/>
    </row>
    <row r="976" spans="2:37" x14ac:dyDescent="0.2">
      <c r="B976" t="s">
        <v>205</v>
      </c>
      <c r="C976" s="17">
        <v>0.33686210232959701</v>
      </c>
      <c r="D976" s="17">
        <v>0.32893057543725301</v>
      </c>
      <c r="E976" s="17">
        <v>0.34460517658991802</v>
      </c>
      <c r="F976" s="17"/>
      <c r="G976" s="17">
        <v>0.24617925576757699</v>
      </c>
      <c r="H976" s="17">
        <v>0.261202599104227</v>
      </c>
      <c r="I976" s="17">
        <v>0.269464661559845</v>
      </c>
      <c r="J976" s="17">
        <v>0.34090892723157501</v>
      </c>
      <c r="K976" s="17">
        <v>0.35091661851801798</v>
      </c>
      <c r="L976" s="17">
        <v>0.50003045380106603</v>
      </c>
      <c r="M976" s="17"/>
      <c r="N976" s="17">
        <v>0.28975158688804897</v>
      </c>
      <c r="O976" s="17">
        <v>0.33364680358127602</v>
      </c>
      <c r="P976" s="17">
        <v>0.40316710115209897</v>
      </c>
      <c r="Q976" s="17">
        <v>0.35073369299674401</v>
      </c>
      <c r="R976" s="17">
        <v>0.31057581786587601</v>
      </c>
      <c r="S976" s="17">
        <v>0.25663933325916899</v>
      </c>
      <c r="T976" s="17">
        <v>0.41230288495461398</v>
      </c>
      <c r="U976" s="17">
        <v>0.32323583597341499</v>
      </c>
      <c r="V976" s="17">
        <v>0.325136095784403</v>
      </c>
      <c r="W976" s="17">
        <v>0.37881300836818999</v>
      </c>
      <c r="X976" s="17">
        <v>0.37856294010542901</v>
      </c>
      <c r="Y976" s="17">
        <v>0.31921533115971101</v>
      </c>
      <c r="Z976" s="17"/>
      <c r="AA976" s="17">
        <v>0.37569124102978502</v>
      </c>
      <c r="AB976" s="17">
        <v>0.35052323511813799</v>
      </c>
      <c r="AC976" s="17">
        <v>0.30277377971902703</v>
      </c>
      <c r="AD976" s="17">
        <v>0.35166780593879199</v>
      </c>
      <c r="AE976" s="17">
        <v>0.25889116493335301</v>
      </c>
      <c r="AF976" s="17"/>
      <c r="AG976" s="17">
        <v>0.39971829258134001</v>
      </c>
      <c r="AH976" s="17">
        <v>0.34243487436908798</v>
      </c>
      <c r="AI976" s="17">
        <v>0.251368897782828</v>
      </c>
      <c r="AJ976" s="17">
        <v>0.35465481952627897</v>
      </c>
      <c r="AK976" s="17">
        <v>0.332960296749163</v>
      </c>
    </row>
    <row r="977" spans="2:37" x14ac:dyDescent="0.2">
      <c r="B977" t="s">
        <v>204</v>
      </c>
      <c r="C977" s="17">
        <v>0.41408025484004402</v>
      </c>
      <c r="D977" s="17">
        <v>0.41486497659189803</v>
      </c>
      <c r="E977" s="17">
        <v>0.41331417803279902</v>
      </c>
      <c r="F977" s="17"/>
      <c r="G977" s="17">
        <v>0.39069936058272597</v>
      </c>
      <c r="H977" s="17">
        <v>0.46970449149903298</v>
      </c>
      <c r="I977" s="17">
        <v>0.47311821128731002</v>
      </c>
      <c r="J977" s="17">
        <v>0.37263867462700001</v>
      </c>
      <c r="K977" s="17">
        <v>0.41552551378903901</v>
      </c>
      <c r="L977" s="17">
        <v>0.369205564897026</v>
      </c>
      <c r="M977" s="17"/>
      <c r="N977" s="17">
        <v>0.44400583659356002</v>
      </c>
      <c r="O977" s="17">
        <v>0.399811400597817</v>
      </c>
      <c r="P977" s="17">
        <v>0.34283525395881498</v>
      </c>
      <c r="Q977" s="17">
        <v>0.41186142379781598</v>
      </c>
      <c r="R977" s="17">
        <v>0.41269978050508399</v>
      </c>
      <c r="S977" s="17">
        <v>0.48542229074093501</v>
      </c>
      <c r="T977" s="17">
        <v>0.35842939629694598</v>
      </c>
      <c r="U977" s="17">
        <v>0.439142417610907</v>
      </c>
      <c r="V977" s="17">
        <v>0.436780000386564</v>
      </c>
      <c r="W977" s="17">
        <v>0.42267459907549598</v>
      </c>
      <c r="X977" s="17">
        <v>0.33168180371526801</v>
      </c>
      <c r="Y977" s="17">
        <v>0.46459565902295402</v>
      </c>
      <c r="Z977" s="17"/>
      <c r="AA977" s="17">
        <v>0.39047549778735502</v>
      </c>
      <c r="AB977" s="17">
        <v>0.44843210864512101</v>
      </c>
      <c r="AC977" s="17">
        <v>0.44724827885268498</v>
      </c>
      <c r="AD977" s="17">
        <v>0.40195474391901598</v>
      </c>
      <c r="AE977" s="17">
        <v>0.44919121638883802</v>
      </c>
      <c r="AF977" s="17"/>
      <c r="AG977" s="17">
        <v>0.39685325922082298</v>
      </c>
      <c r="AH977" s="17">
        <v>0.44686751342938402</v>
      </c>
      <c r="AI977" s="17">
        <v>0.46448773127503101</v>
      </c>
      <c r="AJ977" s="17">
        <v>0.35920689238206699</v>
      </c>
      <c r="AK977" s="17">
        <v>0.43180309393545502</v>
      </c>
    </row>
    <row r="978" spans="2:37" x14ac:dyDescent="0.2">
      <c r="B978" t="s">
        <v>203</v>
      </c>
      <c r="C978" s="17">
        <v>0.19789349521829899</v>
      </c>
      <c r="D978" s="17">
        <v>0.20698349612549599</v>
      </c>
      <c r="E978" s="17">
        <v>0.18901947222044199</v>
      </c>
      <c r="F978" s="17"/>
      <c r="G978" s="17">
        <v>0.288262136757091</v>
      </c>
      <c r="H978" s="17">
        <v>0.21021630379600501</v>
      </c>
      <c r="I978" s="17">
        <v>0.20811574527155299</v>
      </c>
      <c r="J978" s="17">
        <v>0.22453464172196499</v>
      </c>
      <c r="K978" s="17">
        <v>0.182643600074961</v>
      </c>
      <c r="L978" s="17">
        <v>0.10854173469497599</v>
      </c>
      <c r="M978" s="17"/>
      <c r="N978" s="17">
        <v>0.21506212001245101</v>
      </c>
      <c r="O978" s="17">
        <v>0.20165849895684201</v>
      </c>
      <c r="P978" s="17">
        <v>0.209741668766004</v>
      </c>
      <c r="Q978" s="17">
        <v>0.193569322891677</v>
      </c>
      <c r="R978" s="17">
        <v>0.22385279618533299</v>
      </c>
      <c r="S978" s="17">
        <v>0.18495723816890999</v>
      </c>
      <c r="T978" s="17">
        <v>0.19360100817954801</v>
      </c>
      <c r="U978" s="17">
        <v>0.12627120929265601</v>
      </c>
      <c r="V978" s="17">
        <v>0.19127099654089499</v>
      </c>
      <c r="W978" s="17">
        <v>0.186564347722082</v>
      </c>
      <c r="X978" s="17">
        <v>0.22235139161796599</v>
      </c>
      <c r="Y978" s="17">
        <v>0.18543684310883701</v>
      </c>
      <c r="Z978" s="17"/>
      <c r="AA978" s="17">
        <v>0.19036894614143501</v>
      </c>
      <c r="AB978" s="17">
        <v>0.16130588909836799</v>
      </c>
      <c r="AC978" s="17">
        <v>0.184189137620592</v>
      </c>
      <c r="AD978" s="17">
        <v>0.20618276876003599</v>
      </c>
      <c r="AE978" s="17">
        <v>0.21418840159664401</v>
      </c>
      <c r="AF978" s="17"/>
      <c r="AG978" s="17">
        <v>0.17170964172897199</v>
      </c>
      <c r="AH978" s="17">
        <v>0.16677079598498701</v>
      </c>
      <c r="AI978" s="17">
        <v>0.208832530453187</v>
      </c>
      <c r="AJ978" s="17">
        <v>0.227149031620864</v>
      </c>
      <c r="AK978" s="17">
        <v>0.18003922819614401</v>
      </c>
    </row>
    <row r="979" spans="2:37" x14ac:dyDescent="0.2">
      <c r="B979" t="s">
        <v>202</v>
      </c>
      <c r="C979" s="17">
        <v>3.8812830416122497E-2</v>
      </c>
      <c r="D979" s="17">
        <v>3.9039468884581097E-2</v>
      </c>
      <c r="E979" s="17">
        <v>3.8591576864903901E-2</v>
      </c>
      <c r="F979" s="17"/>
      <c r="G979" s="17">
        <v>5.3957296532569303E-2</v>
      </c>
      <c r="H979" s="17">
        <v>3.7282441750295103E-2</v>
      </c>
      <c r="I979" s="17">
        <v>4.2071007421685999E-2</v>
      </c>
      <c r="J979" s="17">
        <v>4.8418250466226699E-2</v>
      </c>
      <c r="K979" s="17">
        <v>4.0731413236402399E-2</v>
      </c>
      <c r="L979" s="17">
        <v>1.8336677872846398E-2</v>
      </c>
      <c r="M979" s="17"/>
      <c r="N979" s="17">
        <v>3.8258522500768298E-2</v>
      </c>
      <c r="O979" s="17">
        <v>4.6032068110438903E-2</v>
      </c>
      <c r="P979" s="17">
        <v>3.64793028805422E-2</v>
      </c>
      <c r="Q979" s="17">
        <v>3.93964321933317E-2</v>
      </c>
      <c r="R979" s="17">
        <v>4.7170785196765298E-2</v>
      </c>
      <c r="S979" s="17">
        <v>5.1583577204247298E-2</v>
      </c>
      <c r="T979" s="17">
        <v>2.8155974932496001E-2</v>
      </c>
      <c r="U979" s="17">
        <v>7.2874266533284104E-2</v>
      </c>
      <c r="V979" s="17">
        <v>3.49005644558417E-2</v>
      </c>
      <c r="W979" s="17">
        <v>1.1948044834233E-2</v>
      </c>
      <c r="X979" s="17">
        <v>5.9894216760186102E-2</v>
      </c>
      <c r="Y979" s="17">
        <v>0</v>
      </c>
      <c r="Z979" s="17"/>
      <c r="AA979" s="17">
        <v>3.8101363983878297E-2</v>
      </c>
      <c r="AB979" s="17">
        <v>2.72313833405812E-2</v>
      </c>
      <c r="AC979" s="17">
        <v>6.1516494442355303E-2</v>
      </c>
      <c r="AD979" s="17">
        <v>4.0194681382156601E-2</v>
      </c>
      <c r="AE979" s="17">
        <v>4.3933690258704902E-2</v>
      </c>
      <c r="AF979" s="17"/>
      <c r="AG979" s="17">
        <v>2.8395545974270499E-2</v>
      </c>
      <c r="AH979" s="17">
        <v>3.6946788109269997E-2</v>
      </c>
      <c r="AI979" s="17">
        <v>7.5310840488954298E-2</v>
      </c>
      <c r="AJ979" s="17">
        <v>4.7396291808848703E-2</v>
      </c>
      <c r="AK979" s="17">
        <v>3.5252941035789402E-2</v>
      </c>
    </row>
    <row r="980" spans="2:37" x14ac:dyDescent="0.2">
      <c r="B980" t="s">
        <v>201</v>
      </c>
      <c r="C980" s="17">
        <v>1.2351317195935199E-2</v>
      </c>
      <c r="D980" s="17">
        <v>1.0181482960773799E-2</v>
      </c>
      <c r="E980" s="17">
        <v>1.44695962919381E-2</v>
      </c>
      <c r="F980" s="17"/>
      <c r="G980" s="17">
        <v>2.09019503600366E-2</v>
      </c>
      <c r="H980" s="17">
        <v>2.1594163850439399E-2</v>
      </c>
      <c r="I980" s="17">
        <v>7.2303744596048302E-3</v>
      </c>
      <c r="J980" s="17">
        <v>1.34995059532347E-2</v>
      </c>
      <c r="K980" s="17">
        <v>1.01828543815795E-2</v>
      </c>
      <c r="L980" s="17">
        <v>3.88556873408725E-3</v>
      </c>
      <c r="M980" s="17"/>
      <c r="N980" s="17">
        <v>1.29219340051724E-2</v>
      </c>
      <c r="O980" s="17">
        <v>1.8851228753626201E-2</v>
      </c>
      <c r="P980" s="17">
        <v>7.7766732425397396E-3</v>
      </c>
      <c r="Q980" s="17">
        <v>4.4391281204316096E-3</v>
      </c>
      <c r="R980" s="17">
        <v>5.7008202469422398E-3</v>
      </c>
      <c r="S980" s="17">
        <v>2.1397560626739399E-2</v>
      </c>
      <c r="T980" s="17">
        <v>7.5107356363953697E-3</v>
      </c>
      <c r="U980" s="17">
        <v>3.84762705897366E-2</v>
      </c>
      <c r="V980" s="17">
        <v>1.19123428322962E-2</v>
      </c>
      <c r="W980" s="17">
        <v>0</v>
      </c>
      <c r="X980" s="17">
        <v>7.5096478011521901E-3</v>
      </c>
      <c r="Y980" s="17">
        <v>3.07521667084978E-2</v>
      </c>
      <c r="Z980" s="17"/>
      <c r="AA980" s="17">
        <v>5.3629510575473301E-3</v>
      </c>
      <c r="AB980" s="17">
        <v>1.25073837977906E-2</v>
      </c>
      <c r="AC980" s="17">
        <v>4.2723093653406399E-3</v>
      </c>
      <c r="AD980" s="17">
        <v>0</v>
      </c>
      <c r="AE980" s="17">
        <v>3.3795526822461501E-2</v>
      </c>
      <c r="AF980" s="17"/>
      <c r="AG980" s="17">
        <v>3.3232604945960102E-3</v>
      </c>
      <c r="AH980" s="17">
        <v>6.9800281072712996E-3</v>
      </c>
      <c r="AI980" s="17">
        <v>0</v>
      </c>
      <c r="AJ980" s="17">
        <v>1.15929646619417E-2</v>
      </c>
      <c r="AK980" s="17">
        <v>1.99444400834492E-2</v>
      </c>
    </row>
    <row r="981" spans="2:37" x14ac:dyDescent="0.2">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c r="AD981" s="17"/>
      <c r="AE981" s="17"/>
      <c r="AF981" s="17"/>
      <c r="AG981" s="17"/>
      <c r="AH981" s="17"/>
      <c r="AI981" s="17"/>
      <c r="AJ981" s="17"/>
      <c r="AK981" s="17"/>
    </row>
    <row r="982" spans="2:37" x14ac:dyDescent="0.2">
      <c r="B982" s="6" t="s">
        <v>390</v>
      </c>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c r="AD982" s="17"/>
      <c r="AE982" s="17"/>
      <c r="AF982" s="17"/>
      <c r="AG982" s="17"/>
      <c r="AH982" s="17"/>
      <c r="AI982" s="17"/>
      <c r="AJ982" s="17"/>
      <c r="AK982" s="17"/>
    </row>
    <row r="983" spans="2:37" x14ac:dyDescent="0.2">
      <c r="B983" s="21" t="s">
        <v>60</v>
      </c>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c r="AD983" s="17"/>
      <c r="AE983" s="17"/>
      <c r="AF983" s="17"/>
      <c r="AG983" s="17"/>
      <c r="AH983" s="17"/>
      <c r="AI983" s="17"/>
      <c r="AJ983" s="17"/>
      <c r="AK983" s="17"/>
    </row>
    <row r="984" spans="2:37" x14ac:dyDescent="0.2">
      <c r="B984" t="s">
        <v>205</v>
      </c>
      <c r="C984" s="17">
        <v>0.19491153113245899</v>
      </c>
      <c r="D984" s="17">
        <v>0.18543786401603199</v>
      </c>
      <c r="E984" s="17">
        <v>0.204160104452037</v>
      </c>
      <c r="F984" s="17"/>
      <c r="G984" s="17">
        <v>0.170964866616691</v>
      </c>
      <c r="H984" s="17">
        <v>0.18231966922755</v>
      </c>
      <c r="I984" s="17">
        <v>0.16511738507406201</v>
      </c>
      <c r="J984" s="17">
        <v>0.19969982816029599</v>
      </c>
      <c r="K984" s="17">
        <v>0.14515704071992699</v>
      </c>
      <c r="L984" s="17">
        <v>0.27455095505729599</v>
      </c>
      <c r="M984" s="17"/>
      <c r="N984" s="17">
        <v>0.18956945975537901</v>
      </c>
      <c r="O984" s="17">
        <v>0.16270554248389499</v>
      </c>
      <c r="P984" s="17">
        <v>0.22679385379377301</v>
      </c>
      <c r="Q984" s="17">
        <v>0.18362461427018001</v>
      </c>
      <c r="R984" s="17">
        <v>0.19590840434572901</v>
      </c>
      <c r="S984" s="17">
        <v>9.8213327889601201E-2</v>
      </c>
      <c r="T984" s="17">
        <v>0.25383111328589297</v>
      </c>
      <c r="U984" s="17">
        <v>0.25770451021629798</v>
      </c>
      <c r="V984" s="17">
        <v>0.18992312469162101</v>
      </c>
      <c r="W984" s="17">
        <v>0.21878344439512101</v>
      </c>
      <c r="X984" s="17">
        <v>0.22664485253948899</v>
      </c>
      <c r="Y984" s="17">
        <v>0.24929294195523399</v>
      </c>
      <c r="Z984" s="17"/>
      <c r="AA984" s="17">
        <v>0.217688671800954</v>
      </c>
      <c r="AB984" s="17">
        <v>0.217944144660668</v>
      </c>
      <c r="AC984" s="17">
        <v>0.15716282084934599</v>
      </c>
      <c r="AD984" s="17">
        <v>0.218538451385036</v>
      </c>
      <c r="AE984" s="17">
        <v>0.12147638734104201</v>
      </c>
      <c r="AF984" s="17"/>
      <c r="AG984" s="17">
        <v>0.24209006100078201</v>
      </c>
      <c r="AH984" s="17">
        <v>0.205992301278555</v>
      </c>
      <c r="AI984" s="17">
        <v>0.13406703393156699</v>
      </c>
      <c r="AJ984" s="17">
        <v>0.18462370383958299</v>
      </c>
      <c r="AK984" s="17">
        <v>0.200900788691875</v>
      </c>
    </row>
    <row r="985" spans="2:37" x14ac:dyDescent="0.2">
      <c r="B985" t="s">
        <v>204</v>
      </c>
      <c r="C985" s="17">
        <v>0.33651855956176502</v>
      </c>
      <c r="D985" s="17">
        <v>0.35527441733634901</v>
      </c>
      <c r="E985" s="17">
        <v>0.31820833991102598</v>
      </c>
      <c r="F985" s="17"/>
      <c r="G985" s="17">
        <v>0.35456230319473198</v>
      </c>
      <c r="H985" s="17">
        <v>0.37372065476348898</v>
      </c>
      <c r="I985" s="17">
        <v>0.37115928732176401</v>
      </c>
      <c r="J985" s="17">
        <v>0.29577942358795001</v>
      </c>
      <c r="K985" s="17">
        <v>0.35964838217277401</v>
      </c>
      <c r="L985" s="17">
        <v>0.28387660484213401</v>
      </c>
      <c r="M985" s="17"/>
      <c r="N985" s="17">
        <v>0.39723739289006499</v>
      </c>
      <c r="O985" s="17">
        <v>0.35948891036735697</v>
      </c>
      <c r="P985" s="17">
        <v>0.26385253819580701</v>
      </c>
      <c r="Q985" s="17">
        <v>0.332895756579002</v>
      </c>
      <c r="R985" s="17">
        <v>0.32518329681651098</v>
      </c>
      <c r="S985" s="17">
        <v>0.375659296486481</v>
      </c>
      <c r="T985" s="17">
        <v>0.33835303758510499</v>
      </c>
      <c r="U985" s="17">
        <v>0.28153231315091998</v>
      </c>
      <c r="V985" s="17">
        <v>0.36786347972148198</v>
      </c>
      <c r="W985" s="17">
        <v>0.26390099611300899</v>
      </c>
      <c r="X985" s="17">
        <v>0.27788120770168601</v>
      </c>
      <c r="Y985" s="17">
        <v>0.33552345128900901</v>
      </c>
      <c r="Z985" s="17"/>
      <c r="AA985" s="17">
        <v>0.349023177131776</v>
      </c>
      <c r="AB985" s="17">
        <v>0.37838096783383401</v>
      </c>
      <c r="AC985" s="17">
        <v>0.368429038317099</v>
      </c>
      <c r="AD985" s="17">
        <v>0.29915266637337101</v>
      </c>
      <c r="AE985" s="17">
        <v>0.38457221025407801</v>
      </c>
      <c r="AF985" s="17"/>
      <c r="AG985" s="17">
        <v>0.313283724380018</v>
      </c>
      <c r="AH985" s="17">
        <v>0.36671970798124398</v>
      </c>
      <c r="AI985" s="17">
        <v>0.38183671853032702</v>
      </c>
      <c r="AJ985" s="17">
        <v>0.28043934070769</v>
      </c>
      <c r="AK985" s="17">
        <v>0.37901386853895502</v>
      </c>
    </row>
    <row r="986" spans="2:37" x14ac:dyDescent="0.2">
      <c r="B986" t="s">
        <v>203</v>
      </c>
      <c r="C986" s="17">
        <v>0.32613640076182099</v>
      </c>
      <c r="D986" s="17">
        <v>0.317685083895836</v>
      </c>
      <c r="E986" s="17">
        <v>0.33438691481529897</v>
      </c>
      <c r="F986" s="17"/>
      <c r="G986" s="17">
        <v>0.31497304390758801</v>
      </c>
      <c r="H986" s="17">
        <v>0.29400056548806502</v>
      </c>
      <c r="I986" s="17">
        <v>0.31776624489383898</v>
      </c>
      <c r="J986" s="17">
        <v>0.33324250930931398</v>
      </c>
      <c r="K986" s="17">
        <v>0.36741496337262802</v>
      </c>
      <c r="L986" s="17">
        <v>0.33292093944036999</v>
      </c>
      <c r="M986" s="17"/>
      <c r="N986" s="17">
        <v>0.27798831689674502</v>
      </c>
      <c r="O986" s="17">
        <v>0.290982744470905</v>
      </c>
      <c r="P986" s="17">
        <v>0.33013220560696399</v>
      </c>
      <c r="Q986" s="17">
        <v>0.37206280032434602</v>
      </c>
      <c r="R986" s="17">
        <v>0.35781667820071</v>
      </c>
      <c r="S986" s="17">
        <v>0.38298158305239099</v>
      </c>
      <c r="T986" s="17">
        <v>0.28422154038109998</v>
      </c>
      <c r="U986" s="17">
        <v>0.29633588915931502</v>
      </c>
      <c r="V986" s="17">
        <v>0.31598234323299201</v>
      </c>
      <c r="W986" s="17">
        <v>0.38159337079460598</v>
      </c>
      <c r="X986" s="17">
        <v>0.32100250085722998</v>
      </c>
      <c r="Y986" s="17">
        <v>0.341886176308347</v>
      </c>
      <c r="Z986" s="17"/>
      <c r="AA986" s="17">
        <v>0.31828785398734999</v>
      </c>
      <c r="AB986" s="17">
        <v>0.27230662353520302</v>
      </c>
      <c r="AC986" s="17">
        <v>0.28839924746482898</v>
      </c>
      <c r="AD986" s="17">
        <v>0.332866899305371</v>
      </c>
      <c r="AE986" s="17">
        <v>0.32180174608857498</v>
      </c>
      <c r="AF986" s="17"/>
      <c r="AG986" s="17">
        <v>0.30963207583044</v>
      </c>
      <c r="AH986" s="17">
        <v>0.28667171571351102</v>
      </c>
      <c r="AI986" s="17">
        <v>0.34456093038699598</v>
      </c>
      <c r="AJ986" s="17">
        <v>0.381747201209792</v>
      </c>
      <c r="AK986" s="17">
        <v>0.27218692466003902</v>
      </c>
    </row>
    <row r="987" spans="2:37" x14ac:dyDescent="0.2">
      <c r="B987" t="s">
        <v>202</v>
      </c>
      <c r="C987" s="17">
        <v>0.11844608629827801</v>
      </c>
      <c r="D987" s="17">
        <v>0.113985925162844</v>
      </c>
      <c r="E987" s="17">
        <v>0.12280027425646201</v>
      </c>
      <c r="F987" s="17"/>
      <c r="G987" s="17">
        <v>0.13807279614742199</v>
      </c>
      <c r="H987" s="17">
        <v>0.122620795864318</v>
      </c>
      <c r="I987" s="17">
        <v>0.114373881074138</v>
      </c>
      <c r="J987" s="17">
        <v>0.148298197612281</v>
      </c>
      <c r="K987" s="17">
        <v>0.105904152088072</v>
      </c>
      <c r="L987" s="17">
        <v>8.9613520526679397E-2</v>
      </c>
      <c r="M987" s="17"/>
      <c r="N987" s="17">
        <v>0.114093776424131</v>
      </c>
      <c r="O987" s="17">
        <v>0.15012248648543899</v>
      </c>
      <c r="P987" s="17">
        <v>0.15641209428758299</v>
      </c>
      <c r="Q987" s="17">
        <v>9.5974164728617001E-2</v>
      </c>
      <c r="R987" s="17">
        <v>8.4207951426713806E-2</v>
      </c>
      <c r="S987" s="17">
        <v>0.12540375504703799</v>
      </c>
      <c r="T987" s="17">
        <v>9.2177378384546704E-2</v>
      </c>
      <c r="U987" s="17">
        <v>0.11419062644591101</v>
      </c>
      <c r="V987" s="17">
        <v>0.112433258667229</v>
      </c>
      <c r="W987" s="17">
        <v>0.11782727208258</v>
      </c>
      <c r="X987" s="17">
        <v>0.158792321889276</v>
      </c>
      <c r="Y987" s="17">
        <v>5.8745891510604303E-2</v>
      </c>
      <c r="Z987" s="17"/>
      <c r="AA987" s="17">
        <v>9.7548678716401105E-2</v>
      </c>
      <c r="AB987" s="17">
        <v>0.113138005124443</v>
      </c>
      <c r="AC987" s="17">
        <v>0.154926163913019</v>
      </c>
      <c r="AD987" s="17">
        <v>0.13306380280308</v>
      </c>
      <c r="AE987" s="17">
        <v>0.13510743149534701</v>
      </c>
      <c r="AF987" s="17"/>
      <c r="AG987" s="17">
        <v>0.11988709375140399</v>
      </c>
      <c r="AH987" s="17">
        <v>0.12229014107414</v>
      </c>
      <c r="AI987" s="17">
        <v>0.101221300240267</v>
      </c>
      <c r="AJ987" s="17">
        <v>0.13804781100956401</v>
      </c>
      <c r="AK987" s="17">
        <v>0.10739842215336</v>
      </c>
    </row>
    <row r="988" spans="2:37" x14ac:dyDescent="0.2">
      <c r="B988" t="s">
        <v>201</v>
      </c>
      <c r="C988" s="17">
        <v>2.39874222456746E-2</v>
      </c>
      <c r="D988" s="17">
        <v>2.7616709588941399E-2</v>
      </c>
      <c r="E988" s="17">
        <v>2.0444366565175801E-2</v>
      </c>
      <c r="F988" s="17"/>
      <c r="G988" s="17">
        <v>2.1426990133567601E-2</v>
      </c>
      <c r="H988" s="17">
        <v>2.7338314656577399E-2</v>
      </c>
      <c r="I988" s="17">
        <v>3.1583201636195997E-2</v>
      </c>
      <c r="J988" s="17">
        <v>2.29800413301595E-2</v>
      </c>
      <c r="K988" s="17">
        <v>2.18754616465987E-2</v>
      </c>
      <c r="L988" s="17">
        <v>1.90379801335228E-2</v>
      </c>
      <c r="M988" s="17"/>
      <c r="N988" s="17">
        <v>2.1111054033680202E-2</v>
      </c>
      <c r="O988" s="17">
        <v>3.6700316192403798E-2</v>
      </c>
      <c r="P988" s="17">
        <v>2.2809308115874199E-2</v>
      </c>
      <c r="Q988" s="17">
        <v>1.54426640978553E-2</v>
      </c>
      <c r="R988" s="17">
        <v>3.6883669210336902E-2</v>
      </c>
      <c r="S988" s="17">
        <v>1.7742037524488899E-2</v>
      </c>
      <c r="T988" s="17">
        <v>3.1416930363355203E-2</v>
      </c>
      <c r="U988" s="17">
        <v>5.0236661027556397E-2</v>
      </c>
      <c r="V988" s="17">
        <v>1.3797793686675599E-2</v>
      </c>
      <c r="W988" s="17">
        <v>1.78949166146842E-2</v>
      </c>
      <c r="X988" s="17">
        <v>1.5679117012319201E-2</v>
      </c>
      <c r="Y988" s="17">
        <v>1.4551538936806101E-2</v>
      </c>
      <c r="Z988" s="17"/>
      <c r="AA988" s="17">
        <v>1.7451618363520199E-2</v>
      </c>
      <c r="AB988" s="17">
        <v>1.8230258845851201E-2</v>
      </c>
      <c r="AC988" s="17">
        <v>3.10827294557059E-2</v>
      </c>
      <c r="AD988" s="17">
        <v>1.63781801331426E-2</v>
      </c>
      <c r="AE988" s="17">
        <v>3.7042224820958203E-2</v>
      </c>
      <c r="AF988" s="17"/>
      <c r="AG988" s="17">
        <v>1.51070450373566E-2</v>
      </c>
      <c r="AH988" s="17">
        <v>1.8326133952551501E-2</v>
      </c>
      <c r="AI988" s="17">
        <v>3.8314016910844101E-2</v>
      </c>
      <c r="AJ988" s="17">
        <v>1.51419432333702E-2</v>
      </c>
      <c r="AK988" s="17">
        <v>4.0499995955769703E-2</v>
      </c>
    </row>
    <row r="989" spans="2:37" x14ac:dyDescent="0.2">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c r="AD989" s="17"/>
      <c r="AE989" s="17"/>
      <c r="AF989" s="17"/>
      <c r="AG989" s="17"/>
      <c r="AH989" s="17"/>
      <c r="AI989" s="17"/>
      <c r="AJ989" s="17"/>
      <c r="AK989" s="17"/>
    </row>
    <row r="990" spans="2:37" x14ac:dyDescent="0.2">
      <c r="B990" s="6" t="s">
        <v>396</v>
      </c>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c r="AD990" s="17"/>
      <c r="AE990" s="17"/>
      <c r="AF990" s="17"/>
      <c r="AG990" s="17"/>
      <c r="AH990" s="17"/>
      <c r="AI990" s="17"/>
      <c r="AJ990" s="17"/>
      <c r="AK990" s="17"/>
    </row>
    <row r="991" spans="2:37" x14ac:dyDescent="0.2">
      <c r="B991" s="21" t="s">
        <v>96</v>
      </c>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c r="AD991" s="17"/>
      <c r="AE991" s="17"/>
      <c r="AF991" s="17"/>
      <c r="AG991" s="17"/>
      <c r="AH991" s="17"/>
      <c r="AI991" s="17"/>
      <c r="AJ991" s="17"/>
      <c r="AK991" s="17"/>
    </row>
    <row r="992" spans="2:37" x14ac:dyDescent="0.2">
      <c r="B992" t="s">
        <v>391</v>
      </c>
      <c r="C992" s="17">
        <v>9.2005923064537504E-2</v>
      </c>
      <c r="D992" s="17">
        <v>9.3438834198849102E-2</v>
      </c>
      <c r="E992" s="17">
        <v>9.0544809230162906E-2</v>
      </c>
      <c r="F992" s="17"/>
      <c r="G992" s="17">
        <v>0.184357217480901</v>
      </c>
      <c r="H992" s="17">
        <v>0.14299958606447599</v>
      </c>
      <c r="I992" s="17">
        <v>9.9979717295167594E-2</v>
      </c>
      <c r="J992" s="17">
        <v>7.0481702056904794E-2</v>
      </c>
      <c r="K992" s="17">
        <v>5.69476125265201E-2</v>
      </c>
      <c r="L992" s="17">
        <v>3.22116997420226E-2</v>
      </c>
      <c r="M992" s="17"/>
      <c r="N992" s="17">
        <v>0.11805385605732201</v>
      </c>
      <c r="O992" s="17">
        <v>7.3800307148783606E-2</v>
      </c>
      <c r="P992" s="17">
        <v>6.7642210947285494E-2</v>
      </c>
      <c r="Q992" s="17">
        <v>8.3627478840371E-2</v>
      </c>
      <c r="R992" s="17">
        <v>2.83395234698047E-2</v>
      </c>
      <c r="S992" s="17">
        <v>0.11835939392799601</v>
      </c>
      <c r="T992" s="17">
        <v>6.6859723255485004E-2</v>
      </c>
      <c r="U992" s="17">
        <v>0.18270572791849299</v>
      </c>
      <c r="V992" s="17">
        <v>0.14666337814455199</v>
      </c>
      <c r="W992" s="17">
        <v>7.0937739781484294E-2</v>
      </c>
      <c r="X992" s="17">
        <v>2.0429074440667501E-2</v>
      </c>
      <c r="Y992" s="17">
        <v>0.110733080299159</v>
      </c>
      <c r="Z992" s="17"/>
      <c r="AA992" s="17">
        <v>5.2467853989520002E-2</v>
      </c>
      <c r="AB992" s="17">
        <v>0.16667786082512501</v>
      </c>
      <c r="AC992" s="17">
        <v>8.4851792393686801E-2</v>
      </c>
      <c r="AD992" s="17">
        <v>8.43243983906828E-2</v>
      </c>
      <c r="AE992" s="17">
        <v>9.8185234835834606E-2</v>
      </c>
      <c r="AF992" s="17"/>
      <c r="AG992" s="17">
        <v>4.4846727679105497E-2</v>
      </c>
      <c r="AH992" s="17">
        <v>0.102051371352509</v>
      </c>
      <c r="AI992" s="17">
        <v>0.15445103875639701</v>
      </c>
      <c r="AJ992" s="17">
        <v>9.9093414391456094E-2</v>
      </c>
      <c r="AK992" s="17">
        <v>9.0126355137630801E-2</v>
      </c>
    </row>
    <row r="993" spans="2:37" x14ac:dyDescent="0.2">
      <c r="B993" t="s">
        <v>392</v>
      </c>
      <c r="C993" s="17">
        <v>0.212763832029288</v>
      </c>
      <c r="D993" s="17">
        <v>0.246142943505089</v>
      </c>
      <c r="E993" s="17">
        <v>0.17872774954756299</v>
      </c>
      <c r="F993" s="17"/>
      <c r="G993" s="17">
        <v>0.21885238181979899</v>
      </c>
      <c r="H993" s="17">
        <v>0.37009869549909302</v>
      </c>
      <c r="I993" s="17">
        <v>0.28138527324354701</v>
      </c>
      <c r="J993" s="17">
        <v>0.18391695340875899</v>
      </c>
      <c r="K993" s="17">
        <v>0.13177238712742601</v>
      </c>
      <c r="L993" s="17">
        <v>9.2346086744221401E-2</v>
      </c>
      <c r="M993" s="17"/>
      <c r="N993" s="17">
        <v>0.33138468130945897</v>
      </c>
      <c r="O993" s="17">
        <v>0.15571414555223501</v>
      </c>
      <c r="P993" s="17">
        <v>0.13285632986697499</v>
      </c>
      <c r="Q993" s="17">
        <v>0.18393143056424399</v>
      </c>
      <c r="R993" s="17">
        <v>0.18009420917296401</v>
      </c>
      <c r="S993" s="17">
        <v>0.32250625729744697</v>
      </c>
      <c r="T993" s="17">
        <v>0.165454803868651</v>
      </c>
      <c r="U993" s="17">
        <v>0.22128760226643099</v>
      </c>
      <c r="V993" s="17">
        <v>0.25687786653925399</v>
      </c>
      <c r="W993" s="17">
        <v>0.12412992409276</v>
      </c>
      <c r="X993" s="17">
        <v>0.15387301959855099</v>
      </c>
      <c r="Y993" s="17">
        <v>0.21762550093621799</v>
      </c>
      <c r="Z993" s="17"/>
      <c r="AA993" s="17">
        <v>0.247365946088484</v>
      </c>
      <c r="AB993" s="17">
        <v>0.27126055867793503</v>
      </c>
      <c r="AC993" s="17">
        <v>0.13056842114935099</v>
      </c>
      <c r="AD993" s="17">
        <v>0.24200445420045</v>
      </c>
      <c r="AE993" s="17">
        <v>0.20828140491788399</v>
      </c>
      <c r="AF993" s="17"/>
      <c r="AG993" s="17">
        <v>0.236345340040193</v>
      </c>
      <c r="AH993" s="17">
        <v>0.238173577753964</v>
      </c>
      <c r="AI993" s="17">
        <v>0.14270921827323901</v>
      </c>
      <c r="AJ993" s="17">
        <v>0.24666877117944</v>
      </c>
      <c r="AK993" s="17">
        <v>0.23602529745925099</v>
      </c>
    </row>
    <row r="994" spans="2:37" x14ac:dyDescent="0.2">
      <c r="B994" t="s">
        <v>393</v>
      </c>
      <c r="C994" s="17">
        <v>0.38961849883710797</v>
      </c>
      <c r="D994" s="17">
        <v>0.37759500822904601</v>
      </c>
      <c r="E994" s="17">
        <v>0.40187863698820703</v>
      </c>
      <c r="F994" s="17"/>
      <c r="G994" s="17">
        <v>0.301667717644858</v>
      </c>
      <c r="H994" s="17">
        <v>0.31533653152355601</v>
      </c>
      <c r="I994" s="17">
        <v>0.382595086862833</v>
      </c>
      <c r="J994" s="17">
        <v>0.424738898586353</v>
      </c>
      <c r="K994" s="17">
        <v>0.52743705351460402</v>
      </c>
      <c r="L994" s="17">
        <v>0.37875331519563299</v>
      </c>
      <c r="M994" s="17"/>
      <c r="N994" s="17">
        <v>0.30012931013968602</v>
      </c>
      <c r="O994" s="17">
        <v>0.42069546625357102</v>
      </c>
      <c r="P994" s="17">
        <v>0.430936248936724</v>
      </c>
      <c r="Q994" s="17">
        <v>0.476856274813381</v>
      </c>
      <c r="R994" s="17">
        <v>0.37463290064903598</v>
      </c>
      <c r="S994" s="17">
        <v>0.35386491069758902</v>
      </c>
      <c r="T994" s="17">
        <v>0.420347813199206</v>
      </c>
      <c r="U994" s="17">
        <v>0.37152324880454801</v>
      </c>
      <c r="V994" s="17">
        <v>0.325593826976532</v>
      </c>
      <c r="W994" s="17">
        <v>0.41818887594875398</v>
      </c>
      <c r="X994" s="17">
        <v>0.47578614545231901</v>
      </c>
      <c r="Y994" s="17">
        <v>0.31531095913460599</v>
      </c>
      <c r="Z994" s="17"/>
      <c r="AA994" s="17">
        <v>0.40614054369455399</v>
      </c>
      <c r="AB994" s="17">
        <v>0.37035271878874698</v>
      </c>
      <c r="AC994" s="17">
        <v>0.47910643866381503</v>
      </c>
      <c r="AD994" s="17">
        <v>0.358830929437366</v>
      </c>
      <c r="AE994" s="17">
        <v>0.41422076639046601</v>
      </c>
      <c r="AF994" s="17"/>
      <c r="AG994" s="17">
        <v>0.426807713944171</v>
      </c>
      <c r="AH994" s="17">
        <v>0.36902498245187698</v>
      </c>
      <c r="AI994" s="17">
        <v>0.468633600966054</v>
      </c>
      <c r="AJ994" s="17">
        <v>0.33018600312239998</v>
      </c>
      <c r="AK994" s="17">
        <v>0.46110118474061201</v>
      </c>
    </row>
    <row r="995" spans="2:37" x14ac:dyDescent="0.2">
      <c r="B995" t="s">
        <v>394</v>
      </c>
      <c r="C995" s="17">
        <v>0.133443280126127</v>
      </c>
      <c r="D995" s="17">
        <v>0.146249606387864</v>
      </c>
      <c r="E995" s="17">
        <v>0.12038489847183</v>
      </c>
      <c r="F995" s="17"/>
      <c r="G995" s="17">
        <v>0.119829957370607</v>
      </c>
      <c r="H995" s="17">
        <v>0.112835639793751</v>
      </c>
      <c r="I995" s="17">
        <v>0.12704203038880399</v>
      </c>
      <c r="J995" s="17">
        <v>0.101489214637841</v>
      </c>
      <c r="K995" s="17">
        <v>0.12550285929226199</v>
      </c>
      <c r="L995" s="17">
        <v>0.19653906043243599</v>
      </c>
      <c r="M995" s="17"/>
      <c r="N995" s="17">
        <v>0.13670390492527301</v>
      </c>
      <c r="O995" s="17">
        <v>0.18450761326610701</v>
      </c>
      <c r="P995" s="17">
        <v>0.16654181168153001</v>
      </c>
      <c r="Q995" s="17">
        <v>8.6119687772390499E-2</v>
      </c>
      <c r="R995" s="17">
        <v>0.25592074205100801</v>
      </c>
      <c r="S995" s="17">
        <v>6.3182425712721896E-2</v>
      </c>
      <c r="T995" s="17">
        <v>0.16624032026605401</v>
      </c>
      <c r="U995" s="17">
        <v>0.12480447902477899</v>
      </c>
      <c r="V995" s="17">
        <v>0.12977161200981199</v>
      </c>
      <c r="W995" s="17">
        <v>0.126126388536211</v>
      </c>
      <c r="X995" s="17">
        <v>6.5033284705649494E-2</v>
      </c>
      <c r="Y995" s="17">
        <v>5.1814859832054402E-2</v>
      </c>
      <c r="Z995" s="17"/>
      <c r="AA995" s="17">
        <v>0.12374872051134</v>
      </c>
      <c r="AB995" s="17">
        <v>0.111510930726161</v>
      </c>
      <c r="AC995" s="17">
        <v>0.150874691017928</v>
      </c>
      <c r="AD995" s="17">
        <v>0.14301366895575099</v>
      </c>
      <c r="AE995" s="17">
        <v>0.108158728709268</v>
      </c>
      <c r="AF995" s="17"/>
      <c r="AG995" s="17">
        <v>8.8335154482342401E-2</v>
      </c>
      <c r="AH995" s="17">
        <v>0.18883414456432701</v>
      </c>
      <c r="AI995" s="17">
        <v>8.2165433649789496E-2</v>
      </c>
      <c r="AJ995" s="17">
        <v>0.17373682021824399</v>
      </c>
      <c r="AK995" s="17">
        <v>2.8403310375111498E-2</v>
      </c>
    </row>
    <row r="996" spans="2:37" x14ac:dyDescent="0.2">
      <c r="B996" t="s">
        <v>395</v>
      </c>
      <c r="C996" s="17">
        <v>6.41756931512934E-2</v>
      </c>
      <c r="D996" s="17">
        <v>6.9292972088215998E-2</v>
      </c>
      <c r="E996" s="17">
        <v>5.8957695419227601E-2</v>
      </c>
      <c r="F996" s="17"/>
      <c r="G996" s="17">
        <v>7.8803399207901498E-2</v>
      </c>
      <c r="H996" s="17">
        <v>2.5665282624564901E-2</v>
      </c>
      <c r="I996" s="17">
        <v>2.0117688575562401E-2</v>
      </c>
      <c r="J996" s="17">
        <v>5.3673525973470901E-2</v>
      </c>
      <c r="K996" s="17">
        <v>9.6448273255083095E-2</v>
      </c>
      <c r="L996" s="17">
        <v>0.11626032612298</v>
      </c>
      <c r="M996" s="17"/>
      <c r="N996" s="17">
        <v>2.2138053158002099E-2</v>
      </c>
      <c r="O996" s="17">
        <v>3.52726966463194E-2</v>
      </c>
      <c r="P996" s="17">
        <v>8.1483570756172893E-2</v>
      </c>
      <c r="Q996" s="17">
        <v>8.9503114852511598E-2</v>
      </c>
      <c r="R996" s="17">
        <v>4.6826325638031401E-2</v>
      </c>
      <c r="S996" s="17">
        <v>7.2524082750723806E-2</v>
      </c>
      <c r="T996" s="17">
        <v>2.4017283277750202E-2</v>
      </c>
      <c r="U996" s="17">
        <v>0</v>
      </c>
      <c r="V996" s="17">
        <v>8.9594997164143195E-2</v>
      </c>
      <c r="W996" s="17">
        <v>7.5978358036110097E-2</v>
      </c>
      <c r="X996" s="17">
        <v>0.18510798569436299</v>
      </c>
      <c r="Y996" s="17">
        <v>0.106648634682131</v>
      </c>
      <c r="Z996" s="17"/>
      <c r="AA996" s="17">
        <v>4.1541914699669301E-2</v>
      </c>
      <c r="AB996" s="17">
        <v>1.3730160230844999E-2</v>
      </c>
      <c r="AC996" s="17">
        <v>7.1916581887658301E-2</v>
      </c>
      <c r="AD996" s="17">
        <v>9.0437508690746293E-2</v>
      </c>
      <c r="AE996" s="17">
        <v>8.1546979015155799E-2</v>
      </c>
      <c r="AF996" s="17"/>
      <c r="AG996" s="17">
        <v>5.79703619148145E-2</v>
      </c>
      <c r="AH996" s="17">
        <v>3.4106694703635601E-2</v>
      </c>
      <c r="AI996" s="17">
        <v>6.1508459231771999E-2</v>
      </c>
      <c r="AJ996" s="17">
        <v>6.6120503539748895E-2</v>
      </c>
      <c r="AK996" s="17">
        <v>0.13147362897072801</v>
      </c>
    </row>
    <row r="997" spans="2:37" x14ac:dyDescent="0.2">
      <c r="B997" t="s">
        <v>153</v>
      </c>
      <c r="C997" s="17">
        <v>0.107992772791646</v>
      </c>
      <c r="D997" s="17">
        <v>6.7280635590936597E-2</v>
      </c>
      <c r="E997" s="17">
        <v>0.14950621034301001</v>
      </c>
      <c r="F997" s="17"/>
      <c r="G997" s="17">
        <v>9.6489326475933501E-2</v>
      </c>
      <c r="H997" s="17">
        <v>3.3064264494559799E-2</v>
      </c>
      <c r="I997" s="17">
        <v>8.8880203634084706E-2</v>
      </c>
      <c r="J997" s="17">
        <v>0.165699705336672</v>
      </c>
      <c r="K997" s="17">
        <v>6.1891814284105097E-2</v>
      </c>
      <c r="L997" s="17">
        <v>0.18388951176270599</v>
      </c>
      <c r="M997" s="17"/>
      <c r="N997" s="17">
        <v>9.1590194410258993E-2</v>
      </c>
      <c r="O997" s="17">
        <v>0.13000977113298401</v>
      </c>
      <c r="P997" s="17">
        <v>0.12053982781131301</v>
      </c>
      <c r="Q997" s="17">
        <v>7.9962013157101997E-2</v>
      </c>
      <c r="R997" s="17">
        <v>0.114186299019155</v>
      </c>
      <c r="S997" s="17">
        <v>6.9562929613521493E-2</v>
      </c>
      <c r="T997" s="17">
        <v>0.157080056132854</v>
      </c>
      <c r="U997" s="17">
        <v>9.9678941985749198E-2</v>
      </c>
      <c r="V997" s="17">
        <v>5.1498319165706498E-2</v>
      </c>
      <c r="W997" s="17">
        <v>0.18463871360468101</v>
      </c>
      <c r="X997" s="17">
        <v>9.9770490108450599E-2</v>
      </c>
      <c r="Y997" s="17">
        <v>0.19786696511583099</v>
      </c>
      <c r="Z997" s="17"/>
      <c r="AA997" s="17">
        <v>0.128735021016433</v>
      </c>
      <c r="AB997" s="17">
        <v>6.6467770751186803E-2</v>
      </c>
      <c r="AC997" s="17">
        <v>8.2682074887560297E-2</v>
      </c>
      <c r="AD997" s="17">
        <v>8.1389040325003006E-2</v>
      </c>
      <c r="AE997" s="17">
        <v>8.9606886131391505E-2</v>
      </c>
      <c r="AF997" s="17"/>
      <c r="AG997" s="17">
        <v>0.14569470193937301</v>
      </c>
      <c r="AH997" s="17">
        <v>6.7809229173687494E-2</v>
      </c>
      <c r="AI997" s="17">
        <v>9.0532249122747793E-2</v>
      </c>
      <c r="AJ997" s="17">
        <v>8.4194487548711006E-2</v>
      </c>
      <c r="AK997" s="17">
        <v>5.28702233166672E-2</v>
      </c>
    </row>
    <row r="998" spans="2:37" x14ac:dyDescent="0.2">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c r="AD998" s="17"/>
      <c r="AE998" s="17"/>
      <c r="AF998" s="17"/>
      <c r="AG998" s="17"/>
      <c r="AH998" s="17"/>
      <c r="AI998" s="17"/>
      <c r="AJ998" s="17"/>
      <c r="AK998" s="17"/>
    </row>
    <row r="999" spans="2:37" x14ac:dyDescent="0.2">
      <c r="B999" s="6" t="s">
        <v>397</v>
      </c>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c r="AD999" s="17"/>
      <c r="AE999" s="17"/>
      <c r="AF999" s="17"/>
      <c r="AG999" s="17"/>
      <c r="AH999" s="17"/>
      <c r="AI999" s="17"/>
      <c r="AJ999" s="17"/>
      <c r="AK999" s="17"/>
    </row>
    <row r="1000" spans="2:37" x14ac:dyDescent="0.2">
      <c r="B1000" s="21" t="s">
        <v>96</v>
      </c>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c r="AD1000" s="17"/>
      <c r="AE1000" s="17"/>
      <c r="AF1000" s="17"/>
      <c r="AG1000" s="17"/>
      <c r="AH1000" s="17"/>
      <c r="AI1000" s="17"/>
      <c r="AJ1000" s="17"/>
      <c r="AK1000" s="17"/>
    </row>
    <row r="1001" spans="2:37" x14ac:dyDescent="0.2">
      <c r="B1001" t="s">
        <v>391</v>
      </c>
      <c r="C1001" s="17">
        <v>0.12599853415715601</v>
      </c>
      <c r="D1001" s="17">
        <v>0.10309612595739701</v>
      </c>
      <c r="E1001" s="17">
        <v>0.14837763907720899</v>
      </c>
      <c r="F1001" s="17"/>
      <c r="G1001" s="17">
        <v>0.253510712353961</v>
      </c>
      <c r="H1001" s="17">
        <v>0.21707138819040001</v>
      </c>
      <c r="I1001" s="17">
        <v>0.13928359294422499</v>
      </c>
      <c r="J1001" s="17">
        <v>5.1503092100601597E-2</v>
      </c>
      <c r="K1001" s="17">
        <v>6.3033471686749595E-2</v>
      </c>
      <c r="L1001" s="17">
        <v>6.4847656001126297E-2</v>
      </c>
      <c r="M1001" s="17"/>
      <c r="N1001" s="17">
        <v>0.165740862919669</v>
      </c>
      <c r="O1001" s="17">
        <v>8.8267163559052897E-2</v>
      </c>
      <c r="P1001" s="17">
        <v>0.102158305599715</v>
      </c>
      <c r="Q1001" s="17">
        <v>4.8763071132244297E-2</v>
      </c>
      <c r="R1001" s="17">
        <v>0.128216917452255</v>
      </c>
      <c r="S1001" s="17">
        <v>0.17428898521781699</v>
      </c>
      <c r="T1001" s="17">
        <v>8.8425514459586796E-2</v>
      </c>
      <c r="U1001" s="17">
        <v>0.26246504010217703</v>
      </c>
      <c r="V1001" s="17">
        <v>9.5241248810987306E-2</v>
      </c>
      <c r="W1001" s="17">
        <v>0.16522727862050601</v>
      </c>
      <c r="X1001" s="17">
        <v>0.12636997341356099</v>
      </c>
      <c r="Y1001" s="17">
        <v>0.12839343625785499</v>
      </c>
      <c r="Z1001" s="17"/>
      <c r="AA1001" s="17">
        <v>0.12695819987638601</v>
      </c>
      <c r="AB1001" s="17">
        <v>0.18442346353502601</v>
      </c>
      <c r="AC1001" s="17">
        <v>6.3020830007997894E-2</v>
      </c>
      <c r="AD1001" s="17">
        <v>9.5634630630840697E-2</v>
      </c>
      <c r="AE1001" s="17">
        <v>0.16748473638385</v>
      </c>
      <c r="AF1001" s="17"/>
      <c r="AG1001" s="17">
        <v>0.107607903075324</v>
      </c>
      <c r="AH1001" s="17">
        <v>0.152373031362771</v>
      </c>
      <c r="AI1001" s="17">
        <v>4.0031140493469397E-2</v>
      </c>
      <c r="AJ1001" s="17">
        <v>8.9287194545296003E-2</v>
      </c>
      <c r="AK1001" s="17">
        <v>0.11291280531681699</v>
      </c>
    </row>
    <row r="1002" spans="2:37" x14ac:dyDescent="0.2">
      <c r="B1002" t="s">
        <v>392</v>
      </c>
      <c r="C1002" s="17">
        <v>0.33128912601717703</v>
      </c>
      <c r="D1002" s="17">
        <v>0.34010051413112702</v>
      </c>
      <c r="E1002" s="17">
        <v>0.32267907167819698</v>
      </c>
      <c r="F1002" s="17"/>
      <c r="G1002" s="17">
        <v>0.32631125749422102</v>
      </c>
      <c r="H1002" s="17">
        <v>0.31252377144893301</v>
      </c>
      <c r="I1002" s="17">
        <v>0.38877963401441601</v>
      </c>
      <c r="J1002" s="17">
        <v>0.35113247907997303</v>
      </c>
      <c r="K1002" s="17">
        <v>0.32041428742106598</v>
      </c>
      <c r="L1002" s="17">
        <v>0.295041102870918</v>
      </c>
      <c r="M1002" s="17"/>
      <c r="N1002" s="17">
        <v>0.36283340417881499</v>
      </c>
      <c r="O1002" s="17">
        <v>0.419581470323311</v>
      </c>
      <c r="P1002" s="17">
        <v>0.27399075404723</v>
      </c>
      <c r="Q1002" s="17">
        <v>0.32484147946981601</v>
      </c>
      <c r="R1002" s="17">
        <v>0.32395478518848098</v>
      </c>
      <c r="S1002" s="17">
        <v>0.25336695813895499</v>
      </c>
      <c r="T1002" s="17">
        <v>0.359416116786413</v>
      </c>
      <c r="U1002" s="17">
        <v>0.248065324901597</v>
      </c>
      <c r="V1002" s="17">
        <v>0.34498512193873698</v>
      </c>
      <c r="W1002" s="17">
        <v>0.33165546588975803</v>
      </c>
      <c r="X1002" s="17">
        <v>0.22247182717439901</v>
      </c>
      <c r="Y1002" s="17">
        <v>0.32252244591215401</v>
      </c>
      <c r="Z1002" s="17"/>
      <c r="AA1002" s="17">
        <v>0.31207611174938699</v>
      </c>
      <c r="AB1002" s="17">
        <v>0.36513968361659799</v>
      </c>
      <c r="AC1002" s="17">
        <v>0.284973569239096</v>
      </c>
      <c r="AD1002" s="17">
        <v>0.35321007050583098</v>
      </c>
      <c r="AE1002" s="17">
        <v>0.30273327531632199</v>
      </c>
      <c r="AF1002" s="17"/>
      <c r="AG1002" s="17">
        <v>0.30903964439050302</v>
      </c>
      <c r="AH1002" s="17">
        <v>0.36053731698327002</v>
      </c>
      <c r="AI1002" s="17">
        <v>0.37886110950754998</v>
      </c>
      <c r="AJ1002" s="17">
        <v>0.36098931156282599</v>
      </c>
      <c r="AK1002" s="17">
        <v>0.231239344984949</v>
      </c>
    </row>
    <row r="1003" spans="2:37" x14ac:dyDescent="0.2">
      <c r="B1003" t="s">
        <v>393</v>
      </c>
      <c r="C1003" s="17">
        <v>0.36847765125132798</v>
      </c>
      <c r="D1003" s="17">
        <v>0.40267114341690202</v>
      </c>
      <c r="E1003" s="17">
        <v>0.33506545537734</v>
      </c>
      <c r="F1003" s="17"/>
      <c r="G1003" s="17">
        <v>0.32798170329377402</v>
      </c>
      <c r="H1003" s="17">
        <v>0.34256063015971</v>
      </c>
      <c r="I1003" s="17">
        <v>0.336838885567049</v>
      </c>
      <c r="J1003" s="17">
        <v>0.37760623826734202</v>
      </c>
      <c r="K1003" s="17">
        <v>0.454944276791173</v>
      </c>
      <c r="L1003" s="17">
        <v>0.37435683254713897</v>
      </c>
      <c r="M1003" s="17"/>
      <c r="N1003" s="17">
        <v>0.353251516377588</v>
      </c>
      <c r="O1003" s="17">
        <v>0.34717776507674097</v>
      </c>
      <c r="P1003" s="17">
        <v>0.34445303850820302</v>
      </c>
      <c r="Q1003" s="17">
        <v>0.38685822570734102</v>
      </c>
      <c r="R1003" s="17">
        <v>0.34715569891061598</v>
      </c>
      <c r="S1003" s="17">
        <v>0.497412206594954</v>
      </c>
      <c r="T1003" s="17">
        <v>0.351424929669992</v>
      </c>
      <c r="U1003" s="17">
        <v>0.356037051641728</v>
      </c>
      <c r="V1003" s="17">
        <v>0.36046548394115802</v>
      </c>
      <c r="W1003" s="17">
        <v>0.365407483000945</v>
      </c>
      <c r="X1003" s="17">
        <v>0.417755485318072</v>
      </c>
      <c r="Y1003" s="17">
        <v>0.25789187862577601</v>
      </c>
      <c r="Z1003" s="17"/>
      <c r="AA1003" s="17">
        <v>0.41146128258779502</v>
      </c>
      <c r="AB1003" s="17">
        <v>0.32367870424502598</v>
      </c>
      <c r="AC1003" s="17">
        <v>0.41700218527195299</v>
      </c>
      <c r="AD1003" s="17">
        <v>0.34535470782948502</v>
      </c>
      <c r="AE1003" s="17">
        <v>0.39394255425068597</v>
      </c>
      <c r="AF1003" s="17"/>
      <c r="AG1003" s="17">
        <v>0.411363439068481</v>
      </c>
      <c r="AH1003" s="17">
        <v>0.33052502811527101</v>
      </c>
      <c r="AI1003" s="17">
        <v>0.38319031925908698</v>
      </c>
      <c r="AJ1003" s="17">
        <v>0.38508520045074701</v>
      </c>
      <c r="AK1003" s="17">
        <v>0.54074694349032704</v>
      </c>
    </row>
    <row r="1004" spans="2:37" x14ac:dyDescent="0.2">
      <c r="B1004" t="s">
        <v>394</v>
      </c>
      <c r="C1004" s="17">
        <v>5.7890415157455501E-2</v>
      </c>
      <c r="D1004" s="17">
        <v>5.8504385942432201E-2</v>
      </c>
      <c r="E1004" s="17">
        <v>5.7290473155942101E-2</v>
      </c>
      <c r="F1004" s="17"/>
      <c r="G1004" s="17">
        <v>3.7889478170516203E-2</v>
      </c>
      <c r="H1004" s="17">
        <v>8.7837584515014402E-2</v>
      </c>
      <c r="I1004" s="17">
        <v>4.13727660634804E-2</v>
      </c>
      <c r="J1004" s="17">
        <v>6.5849739676083693E-2</v>
      </c>
      <c r="K1004" s="17">
        <v>6.1014995822899099E-2</v>
      </c>
      <c r="L1004" s="17">
        <v>5.2097531429552903E-2</v>
      </c>
      <c r="M1004" s="17"/>
      <c r="N1004" s="17">
        <v>3.7972416871784001E-2</v>
      </c>
      <c r="O1004" s="17">
        <v>4.8396165203069601E-2</v>
      </c>
      <c r="P1004" s="17">
        <v>7.90602190511797E-2</v>
      </c>
      <c r="Q1004" s="17">
        <v>7.6549826593803494E-2</v>
      </c>
      <c r="R1004" s="17">
        <v>9.9708886553310505E-2</v>
      </c>
      <c r="S1004" s="17">
        <v>2.9816878372349601E-2</v>
      </c>
      <c r="T1004" s="17">
        <v>9.9904336244585404E-2</v>
      </c>
      <c r="U1004" s="17">
        <v>0</v>
      </c>
      <c r="V1004" s="17">
        <v>6.8212717630334097E-2</v>
      </c>
      <c r="W1004" s="17">
        <v>5.6004412045460202E-2</v>
      </c>
      <c r="X1004" s="17">
        <v>0</v>
      </c>
      <c r="Y1004" s="17">
        <v>8.6395571769904103E-2</v>
      </c>
      <c r="Z1004" s="17"/>
      <c r="AA1004" s="17">
        <v>5.2422683128020398E-2</v>
      </c>
      <c r="AB1004" s="17">
        <v>3.6856044012268503E-2</v>
      </c>
      <c r="AC1004" s="17">
        <v>9.0663974780178999E-2</v>
      </c>
      <c r="AD1004" s="17">
        <v>7.8617298631549301E-2</v>
      </c>
      <c r="AE1004" s="17">
        <v>2.0808887660750799E-2</v>
      </c>
      <c r="AF1004" s="17"/>
      <c r="AG1004" s="17">
        <v>3.43827259804673E-2</v>
      </c>
      <c r="AH1004" s="17">
        <v>5.4807003997562699E-2</v>
      </c>
      <c r="AI1004" s="17">
        <v>4.8546547109655697E-2</v>
      </c>
      <c r="AJ1004" s="17">
        <v>8.4191962660829706E-2</v>
      </c>
      <c r="AK1004" s="17">
        <v>0</v>
      </c>
    </row>
    <row r="1005" spans="2:37" x14ac:dyDescent="0.2">
      <c r="B1005" t="s">
        <v>395</v>
      </c>
      <c r="C1005" s="17">
        <v>1.5505822075438601E-2</v>
      </c>
      <c r="D1005" s="17">
        <v>8.6977169019852099E-3</v>
      </c>
      <c r="E1005" s="17">
        <v>2.2158367024186301E-2</v>
      </c>
      <c r="F1005" s="17"/>
      <c r="G1005" s="17">
        <v>9.68052427720607E-3</v>
      </c>
      <c r="H1005" s="17">
        <v>1.4683387603403901E-2</v>
      </c>
      <c r="I1005" s="17">
        <v>0</v>
      </c>
      <c r="J1005" s="17">
        <v>1.3047467147839499E-2</v>
      </c>
      <c r="K1005" s="17">
        <v>9.0779669103290602E-3</v>
      </c>
      <c r="L1005" s="17">
        <v>3.8369345778496301E-2</v>
      </c>
      <c r="M1005" s="17"/>
      <c r="N1005" s="17">
        <v>2.3637044131644601E-2</v>
      </c>
      <c r="O1005" s="17">
        <v>0</v>
      </c>
      <c r="P1005" s="17">
        <v>1.39759538877062E-2</v>
      </c>
      <c r="Q1005" s="17">
        <v>1.5274964855356499E-2</v>
      </c>
      <c r="R1005" s="17">
        <v>0</v>
      </c>
      <c r="S1005" s="17">
        <v>0</v>
      </c>
      <c r="T1005" s="17">
        <v>2.8688473914248901E-2</v>
      </c>
      <c r="U1005" s="17">
        <v>0</v>
      </c>
      <c r="V1005" s="17">
        <v>3.7587152623489502E-2</v>
      </c>
      <c r="W1005" s="17">
        <v>2.92178268903911E-2</v>
      </c>
      <c r="X1005" s="17">
        <v>0</v>
      </c>
      <c r="Y1005" s="17">
        <v>0</v>
      </c>
      <c r="Z1005" s="17"/>
      <c r="AA1005" s="17">
        <v>1.8626701981461199E-2</v>
      </c>
      <c r="AB1005" s="17">
        <v>5.7750821997257801E-3</v>
      </c>
      <c r="AC1005" s="17">
        <v>1.0825215957546999E-2</v>
      </c>
      <c r="AD1005" s="17">
        <v>3.4633471909772701E-2</v>
      </c>
      <c r="AE1005" s="17">
        <v>1.6179327321390598E-2</v>
      </c>
      <c r="AF1005" s="17"/>
      <c r="AG1005" s="17">
        <v>3.2235538462030103E-2</v>
      </c>
      <c r="AH1005" s="17">
        <v>3.3820595367080098E-3</v>
      </c>
      <c r="AI1005" s="17">
        <v>1.2242962069504501E-2</v>
      </c>
      <c r="AJ1005" s="17">
        <v>0</v>
      </c>
      <c r="AK1005" s="17">
        <v>5.8070948368281403E-2</v>
      </c>
    </row>
    <row r="1006" spans="2:37" x14ac:dyDescent="0.2">
      <c r="B1006" t="s">
        <v>153</v>
      </c>
      <c r="C1006" s="17">
        <v>0.10083845134144501</v>
      </c>
      <c r="D1006" s="17">
        <v>8.6930113650155794E-2</v>
      </c>
      <c r="E1006" s="17">
        <v>0.114428993687125</v>
      </c>
      <c r="F1006" s="17"/>
      <c r="G1006" s="17">
        <v>4.4626324410321098E-2</v>
      </c>
      <c r="H1006" s="17">
        <v>2.53232380825394E-2</v>
      </c>
      <c r="I1006" s="17">
        <v>9.3725121410829906E-2</v>
      </c>
      <c r="J1006" s="17">
        <v>0.14086098372816</v>
      </c>
      <c r="K1006" s="17">
        <v>9.15150013677829E-2</v>
      </c>
      <c r="L1006" s="17">
        <v>0.17528753137276601</v>
      </c>
      <c r="M1006" s="17"/>
      <c r="N1006" s="17">
        <v>5.6564755520499797E-2</v>
      </c>
      <c r="O1006" s="17">
        <v>9.6577435837825604E-2</v>
      </c>
      <c r="P1006" s="17">
        <v>0.186361728905967</v>
      </c>
      <c r="Q1006" s="17">
        <v>0.14771243224143801</v>
      </c>
      <c r="R1006" s="17">
        <v>0.100963711895338</v>
      </c>
      <c r="S1006" s="17">
        <v>4.5114971675923897E-2</v>
      </c>
      <c r="T1006" s="17">
        <v>7.2140628925173603E-2</v>
      </c>
      <c r="U1006" s="17">
        <v>0.13343258335449701</v>
      </c>
      <c r="V1006" s="17">
        <v>9.3508275055293993E-2</v>
      </c>
      <c r="W1006" s="17">
        <v>5.2487533552939399E-2</v>
      </c>
      <c r="X1006" s="17">
        <v>0.23340271409396801</v>
      </c>
      <c r="Y1006" s="17">
        <v>0.20479666743431099</v>
      </c>
      <c r="Z1006" s="17"/>
      <c r="AA1006" s="17">
        <v>7.8455020676950593E-2</v>
      </c>
      <c r="AB1006" s="17">
        <v>8.4127022391356193E-2</v>
      </c>
      <c r="AC1006" s="17">
        <v>0.13351422474322699</v>
      </c>
      <c r="AD1006" s="17">
        <v>9.2549820492520904E-2</v>
      </c>
      <c r="AE1006" s="17">
        <v>9.88512190670012E-2</v>
      </c>
      <c r="AF1006" s="17"/>
      <c r="AG1006" s="17">
        <v>0.105370749023194</v>
      </c>
      <c r="AH1006" s="17">
        <v>9.8375560004417495E-2</v>
      </c>
      <c r="AI1006" s="17">
        <v>0.137127921560733</v>
      </c>
      <c r="AJ1006" s="17">
        <v>8.0446330780300598E-2</v>
      </c>
      <c r="AK1006" s="17">
        <v>5.7029957839625299E-2</v>
      </c>
    </row>
    <row r="1007" spans="2:37" x14ac:dyDescent="0.2">
      <c r="C1007" s="17"/>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c r="AC1007" s="17"/>
      <c r="AD1007" s="17"/>
      <c r="AE1007" s="17"/>
      <c r="AF1007" s="17"/>
      <c r="AG1007" s="17"/>
      <c r="AH1007" s="17"/>
      <c r="AI1007" s="17"/>
      <c r="AJ1007" s="17"/>
      <c r="AK1007" s="17"/>
    </row>
    <row r="1008" spans="2:37" x14ac:dyDescent="0.2">
      <c r="B1008" s="6" t="s">
        <v>403</v>
      </c>
      <c r="C1008" s="17"/>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c r="AC1008" s="17"/>
      <c r="AD1008" s="17"/>
      <c r="AE1008" s="17"/>
      <c r="AF1008" s="17"/>
      <c r="AG1008" s="17"/>
      <c r="AH1008" s="17"/>
      <c r="AI1008" s="17"/>
      <c r="AJ1008" s="17"/>
      <c r="AK1008" s="17"/>
    </row>
    <row r="1009" spans="2:37" x14ac:dyDescent="0.2">
      <c r="B1009" s="21" t="s">
        <v>96</v>
      </c>
      <c r="C1009" s="17"/>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c r="AC1009" s="17"/>
      <c r="AD1009" s="17"/>
      <c r="AE1009" s="17"/>
      <c r="AF1009" s="17"/>
      <c r="AG1009" s="17"/>
      <c r="AH1009" s="17"/>
      <c r="AI1009" s="17"/>
      <c r="AJ1009" s="17"/>
      <c r="AK1009" s="17"/>
    </row>
    <row r="1010" spans="2:37" x14ac:dyDescent="0.2">
      <c r="B1010" t="s">
        <v>398</v>
      </c>
      <c r="C1010" s="17">
        <v>0.23426234230245799</v>
      </c>
      <c r="D1010" s="17">
        <v>0.23689981940142099</v>
      </c>
      <c r="E1010" s="17">
        <v>0.231785418484274</v>
      </c>
      <c r="F1010" s="17"/>
      <c r="G1010" s="17">
        <v>0.215745345071922</v>
      </c>
      <c r="H1010" s="17">
        <v>0.291453592674214</v>
      </c>
      <c r="I1010" s="17">
        <v>0.21723054601521399</v>
      </c>
      <c r="J1010" s="17">
        <v>0.28309683254511803</v>
      </c>
      <c r="K1010" s="17">
        <v>0.14531157646533999</v>
      </c>
      <c r="L1010" s="17">
        <v>0.22802095499130801</v>
      </c>
      <c r="M1010" s="17"/>
      <c r="N1010" s="17">
        <v>0.229925304319857</v>
      </c>
      <c r="O1010" s="17">
        <v>0.27796385879864699</v>
      </c>
      <c r="P1010" s="17">
        <v>0.24401474063376599</v>
      </c>
      <c r="Q1010" s="17">
        <v>0.241497560566622</v>
      </c>
      <c r="R1010" s="17">
        <v>0.166805319389525</v>
      </c>
      <c r="S1010" s="17">
        <v>0.214520804170478</v>
      </c>
      <c r="T1010" s="17">
        <v>0.36076040492313899</v>
      </c>
      <c r="U1010" s="17">
        <v>0.19959767789611901</v>
      </c>
      <c r="V1010" s="17">
        <v>0.174261259310769</v>
      </c>
      <c r="W1010" s="17">
        <v>0.208852807580652</v>
      </c>
      <c r="X1010" s="17">
        <v>0.27562769421658301</v>
      </c>
      <c r="Y1010" s="17">
        <v>0.17060818458395799</v>
      </c>
      <c r="Z1010" s="17"/>
      <c r="AA1010" s="17">
        <v>0.26575275170587698</v>
      </c>
      <c r="AB1010" s="17">
        <v>0.32613582604983099</v>
      </c>
      <c r="AC1010" s="17">
        <v>0.15811291954541401</v>
      </c>
      <c r="AD1010" s="17">
        <v>0.22576921051549101</v>
      </c>
      <c r="AE1010" s="17">
        <v>0.29352623110605902</v>
      </c>
      <c r="AF1010" s="17"/>
      <c r="AG1010" s="17">
        <v>0.26717211105065602</v>
      </c>
      <c r="AH1010" s="17">
        <v>0.26785779471780502</v>
      </c>
      <c r="AI1010" s="17">
        <v>0.18925449199154901</v>
      </c>
      <c r="AJ1010" s="17">
        <v>0.234961372823668</v>
      </c>
      <c r="AK1010" s="17">
        <v>0.33116636704306501</v>
      </c>
    </row>
    <row r="1011" spans="2:37" x14ac:dyDescent="0.2">
      <c r="B1011" t="s">
        <v>399</v>
      </c>
      <c r="C1011" s="17">
        <v>0.45328399346077097</v>
      </c>
      <c r="D1011" s="17">
        <v>0.454700380426659</v>
      </c>
      <c r="E1011" s="17">
        <v>0.45195382736645801</v>
      </c>
      <c r="F1011" s="17"/>
      <c r="G1011" s="17">
        <v>0.46968188624336299</v>
      </c>
      <c r="H1011" s="17">
        <v>0.48875152807424099</v>
      </c>
      <c r="I1011" s="17">
        <v>0.34495130005371799</v>
      </c>
      <c r="J1011" s="17">
        <v>0.40988208025558698</v>
      </c>
      <c r="K1011" s="17">
        <v>0.48914337225746002</v>
      </c>
      <c r="L1011" s="17">
        <v>0.49828798433862398</v>
      </c>
      <c r="M1011" s="17"/>
      <c r="N1011" s="17">
        <v>0.46430616496696497</v>
      </c>
      <c r="O1011" s="17">
        <v>0.42215092939464499</v>
      </c>
      <c r="P1011" s="17">
        <v>0.41088601835802901</v>
      </c>
      <c r="Q1011" s="17">
        <v>0.38213308725956202</v>
      </c>
      <c r="R1011" s="17">
        <v>0.49393261965749202</v>
      </c>
      <c r="S1011" s="17">
        <v>0.47685082636304799</v>
      </c>
      <c r="T1011" s="17">
        <v>0.38785314630607698</v>
      </c>
      <c r="U1011" s="17">
        <v>0.4504692680988</v>
      </c>
      <c r="V1011" s="17">
        <v>0.46059608417376802</v>
      </c>
      <c r="W1011" s="17">
        <v>0.58793598343396103</v>
      </c>
      <c r="X1011" s="17">
        <v>0.424700796412808</v>
      </c>
      <c r="Y1011" s="17">
        <v>0.479183298479957</v>
      </c>
      <c r="Z1011" s="17"/>
      <c r="AA1011" s="17">
        <v>0.45645885638140898</v>
      </c>
      <c r="AB1011" s="17">
        <v>0.489577365137497</v>
      </c>
      <c r="AC1011" s="17">
        <v>0.52816785817914602</v>
      </c>
      <c r="AD1011" s="17">
        <v>0.437939703099676</v>
      </c>
      <c r="AE1011" s="17">
        <v>0.45991708135729797</v>
      </c>
      <c r="AF1011" s="17"/>
      <c r="AG1011" s="17">
        <v>0.42407956072202302</v>
      </c>
      <c r="AH1011" s="17">
        <v>0.47702141695417999</v>
      </c>
      <c r="AI1011" s="17">
        <v>0.40026431583967198</v>
      </c>
      <c r="AJ1011" s="17">
        <v>0.46701515234852597</v>
      </c>
      <c r="AK1011" s="17">
        <v>0.46891245172833101</v>
      </c>
    </row>
    <row r="1012" spans="2:37" x14ac:dyDescent="0.2">
      <c r="B1012" t="s">
        <v>400</v>
      </c>
      <c r="C1012" s="17">
        <v>0.26935086425409799</v>
      </c>
      <c r="D1012" s="17">
        <v>0.266454405809398</v>
      </c>
      <c r="E1012" s="17">
        <v>0.27207100423669001</v>
      </c>
      <c r="F1012" s="17"/>
      <c r="G1012" s="17">
        <v>0.236725573709165</v>
      </c>
      <c r="H1012" s="17">
        <v>0.204446886261062</v>
      </c>
      <c r="I1012" s="17">
        <v>0.38242613689154797</v>
      </c>
      <c r="J1012" s="17">
        <v>0.29072785219324998</v>
      </c>
      <c r="K1012" s="17">
        <v>0.34017433749589898</v>
      </c>
      <c r="L1012" s="17">
        <v>0.209943842000968</v>
      </c>
      <c r="M1012" s="17"/>
      <c r="N1012" s="17">
        <v>0.247416932229234</v>
      </c>
      <c r="O1012" s="17">
        <v>0.25594762694544898</v>
      </c>
      <c r="P1012" s="17">
        <v>0.25335184586626802</v>
      </c>
      <c r="Q1012" s="17">
        <v>0.35506727851609299</v>
      </c>
      <c r="R1012" s="17">
        <v>0.31947811857073299</v>
      </c>
      <c r="S1012" s="17">
        <v>0.28586878531044602</v>
      </c>
      <c r="T1012" s="17">
        <v>0.23110034773822399</v>
      </c>
      <c r="U1012" s="17">
        <v>0.232335322366892</v>
      </c>
      <c r="V1012" s="17">
        <v>0.26153607112862998</v>
      </c>
      <c r="W1012" s="17">
        <v>0.203211208985387</v>
      </c>
      <c r="X1012" s="17">
        <v>0.29967150937060899</v>
      </c>
      <c r="Y1012" s="17">
        <v>0.35020851693608501</v>
      </c>
      <c r="Z1012" s="17"/>
      <c r="AA1012" s="17">
        <v>0.23552025756015901</v>
      </c>
      <c r="AB1012" s="17">
        <v>0.13193378034028699</v>
      </c>
      <c r="AC1012" s="17">
        <v>0.25816490390649799</v>
      </c>
      <c r="AD1012" s="17">
        <v>0.30353797305726399</v>
      </c>
      <c r="AE1012" s="17">
        <v>0.22675836109983799</v>
      </c>
      <c r="AF1012" s="17"/>
      <c r="AG1012" s="17">
        <v>0.30205325033028502</v>
      </c>
      <c r="AH1012" s="17">
        <v>0.21175194746652401</v>
      </c>
      <c r="AI1012" s="17">
        <v>0.31018218353507498</v>
      </c>
      <c r="AJ1012" s="17">
        <v>0.2721159617567</v>
      </c>
      <c r="AK1012" s="17">
        <v>0.199921181228603</v>
      </c>
    </row>
    <row r="1013" spans="2:37" x14ac:dyDescent="0.2">
      <c r="B1013" t="s">
        <v>401</v>
      </c>
      <c r="C1013" s="17">
        <v>3.2678898035457302E-2</v>
      </c>
      <c r="D1013" s="17">
        <v>2.8027789644495E-2</v>
      </c>
      <c r="E1013" s="17">
        <v>3.7046875736217101E-2</v>
      </c>
      <c r="F1013" s="17"/>
      <c r="G1013" s="17">
        <v>6.6340639725602807E-2</v>
      </c>
      <c r="H1013" s="17">
        <v>1.5347992990482799E-2</v>
      </c>
      <c r="I1013" s="17">
        <v>5.5392017039519903E-2</v>
      </c>
      <c r="J1013" s="17">
        <v>1.0460159871342901E-2</v>
      </c>
      <c r="K1013" s="17">
        <v>1.63048376482419E-2</v>
      </c>
      <c r="L1013" s="17">
        <v>3.4014921194032002E-2</v>
      </c>
      <c r="M1013" s="17"/>
      <c r="N1013" s="17">
        <v>3.6513540578586003E-2</v>
      </c>
      <c r="O1013" s="17">
        <v>3.56419473178105E-2</v>
      </c>
      <c r="P1013" s="17">
        <v>3.4434942328366698E-2</v>
      </c>
      <c r="Q1013" s="17">
        <v>2.1302073657723301E-2</v>
      </c>
      <c r="R1013" s="17">
        <v>1.97839423822504E-2</v>
      </c>
      <c r="S1013" s="17">
        <v>2.2759584156027302E-2</v>
      </c>
      <c r="T1013" s="17">
        <v>2.0286101032559099E-2</v>
      </c>
      <c r="U1013" s="17">
        <v>0.117597731638189</v>
      </c>
      <c r="V1013" s="17">
        <v>9.1631947373825906E-2</v>
      </c>
      <c r="W1013" s="17">
        <v>0</v>
      </c>
      <c r="X1013" s="17">
        <v>0</v>
      </c>
      <c r="Y1013" s="17">
        <v>0</v>
      </c>
      <c r="Z1013" s="17"/>
      <c r="AA1013" s="17">
        <v>4.2268134352554602E-2</v>
      </c>
      <c r="AB1013" s="17">
        <v>4.6419252148512898E-2</v>
      </c>
      <c r="AC1013" s="17">
        <v>1.8879333678412501E-2</v>
      </c>
      <c r="AD1013" s="17">
        <v>2.7941412603866601E-2</v>
      </c>
      <c r="AE1013" s="17">
        <v>0</v>
      </c>
      <c r="AF1013" s="17"/>
      <c r="AG1013" s="17">
        <v>6.6950778970358603E-3</v>
      </c>
      <c r="AH1013" s="17">
        <v>3.9616130614278003E-2</v>
      </c>
      <c r="AI1013" s="17">
        <v>5.8888104320472298E-2</v>
      </c>
      <c r="AJ1013" s="17">
        <v>1.4988740941846299E-2</v>
      </c>
      <c r="AK1013" s="17">
        <v>0</v>
      </c>
    </row>
    <row r="1014" spans="2:37" x14ac:dyDescent="0.2">
      <c r="B1014" t="s">
        <v>402</v>
      </c>
      <c r="C1014" s="17">
        <v>1.0423901947215E-2</v>
      </c>
      <c r="D1014" s="17">
        <v>1.39176047180277E-2</v>
      </c>
      <c r="E1014" s="17">
        <v>7.1428741763624399E-3</v>
      </c>
      <c r="F1014" s="17"/>
      <c r="G1014" s="17">
        <v>1.1506555249947099E-2</v>
      </c>
      <c r="H1014" s="17">
        <v>0</v>
      </c>
      <c r="I1014" s="17">
        <v>0</v>
      </c>
      <c r="J1014" s="17">
        <v>5.8330751347022702E-3</v>
      </c>
      <c r="K1014" s="17">
        <v>9.0658761330595101E-3</v>
      </c>
      <c r="L1014" s="17">
        <v>2.97322974750663E-2</v>
      </c>
      <c r="M1014" s="17"/>
      <c r="N1014" s="17">
        <v>2.1838057905357901E-2</v>
      </c>
      <c r="O1014" s="17">
        <v>8.2956375434487892E-3</v>
      </c>
      <c r="P1014" s="17">
        <v>5.73124528135706E-2</v>
      </c>
      <c r="Q1014" s="17">
        <v>0</v>
      </c>
      <c r="R1014" s="17">
        <v>0</v>
      </c>
      <c r="S1014" s="17">
        <v>0</v>
      </c>
      <c r="T1014" s="17">
        <v>0</v>
      </c>
      <c r="U1014" s="17">
        <v>0</v>
      </c>
      <c r="V1014" s="17">
        <v>1.19746380130074E-2</v>
      </c>
      <c r="W1014" s="17">
        <v>0</v>
      </c>
      <c r="X1014" s="17">
        <v>0</v>
      </c>
      <c r="Y1014" s="17">
        <v>0</v>
      </c>
      <c r="Z1014" s="17"/>
      <c r="AA1014" s="17">
        <v>0</v>
      </c>
      <c r="AB1014" s="17">
        <v>5.9337763238709604E-3</v>
      </c>
      <c r="AC1014" s="17">
        <v>3.6674984690529502E-2</v>
      </c>
      <c r="AD1014" s="17">
        <v>4.8117007237013397E-3</v>
      </c>
      <c r="AE1014" s="17">
        <v>1.9798326436805101E-2</v>
      </c>
      <c r="AF1014" s="17"/>
      <c r="AG1014" s="17">
        <v>0</v>
      </c>
      <c r="AH1014" s="17">
        <v>3.7527102472136001E-3</v>
      </c>
      <c r="AI1014" s="17">
        <v>4.1410904313231703E-2</v>
      </c>
      <c r="AJ1014" s="17">
        <v>1.09187721292594E-2</v>
      </c>
      <c r="AK1014" s="17">
        <v>0</v>
      </c>
    </row>
    <row r="1015" spans="2:37" x14ac:dyDescent="0.2">
      <c r="B1015" t="s">
        <v>153</v>
      </c>
      <c r="C1015" s="17">
        <v>0</v>
      </c>
      <c r="D1015" s="17">
        <v>0</v>
      </c>
      <c r="E1015" s="17">
        <v>0</v>
      </c>
      <c r="F1015" s="17"/>
      <c r="G1015" s="17">
        <v>0</v>
      </c>
      <c r="H1015" s="17">
        <v>0</v>
      </c>
      <c r="I1015" s="17">
        <v>0</v>
      </c>
      <c r="J1015" s="17">
        <v>0</v>
      </c>
      <c r="K1015" s="17">
        <v>0</v>
      </c>
      <c r="L1015" s="17">
        <v>0</v>
      </c>
      <c r="M1015" s="17"/>
      <c r="N1015" s="17">
        <v>0</v>
      </c>
      <c r="O1015" s="17">
        <v>0</v>
      </c>
      <c r="P1015" s="17">
        <v>0</v>
      </c>
      <c r="Q1015" s="17">
        <v>0</v>
      </c>
      <c r="R1015" s="17">
        <v>0</v>
      </c>
      <c r="S1015" s="17">
        <v>0</v>
      </c>
      <c r="T1015" s="17">
        <v>0</v>
      </c>
      <c r="U1015" s="17">
        <v>0</v>
      </c>
      <c r="V1015" s="17">
        <v>0</v>
      </c>
      <c r="W1015" s="17">
        <v>0</v>
      </c>
      <c r="X1015" s="17">
        <v>0</v>
      </c>
      <c r="Y1015" s="17">
        <v>0</v>
      </c>
      <c r="Z1015" s="17"/>
      <c r="AA1015" s="17">
        <v>0</v>
      </c>
      <c r="AB1015" s="17">
        <v>0</v>
      </c>
      <c r="AC1015" s="17">
        <v>0</v>
      </c>
      <c r="AD1015" s="17">
        <v>0</v>
      </c>
      <c r="AE1015" s="17">
        <v>0</v>
      </c>
      <c r="AF1015" s="17"/>
      <c r="AG1015" s="17">
        <v>0</v>
      </c>
      <c r="AH1015" s="17">
        <v>0</v>
      </c>
      <c r="AI1015" s="17">
        <v>0</v>
      </c>
      <c r="AJ1015" s="17">
        <v>0</v>
      </c>
      <c r="AK1015" s="17">
        <v>0</v>
      </c>
    </row>
    <row r="1016" spans="2:37" x14ac:dyDescent="0.2">
      <c r="C1016" s="17"/>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c r="AD1016" s="17"/>
      <c r="AE1016" s="17"/>
      <c r="AF1016" s="17"/>
      <c r="AG1016" s="17"/>
      <c r="AH1016" s="17"/>
      <c r="AI1016" s="17"/>
      <c r="AJ1016" s="17"/>
      <c r="AK1016" s="17"/>
    </row>
    <row r="1017" spans="2:37" x14ac:dyDescent="0.2">
      <c r="B1017" s="6" t="s">
        <v>414</v>
      </c>
      <c r="C1017" s="17"/>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c r="AC1017" s="17"/>
      <c r="AD1017" s="17"/>
      <c r="AE1017" s="17"/>
      <c r="AF1017" s="17"/>
      <c r="AG1017" s="17"/>
      <c r="AH1017" s="17"/>
      <c r="AI1017" s="17"/>
      <c r="AJ1017" s="17"/>
      <c r="AK1017" s="17"/>
    </row>
    <row r="1018" spans="2:37" x14ac:dyDescent="0.2">
      <c r="B1018" s="21" t="s">
        <v>60</v>
      </c>
      <c r="C1018" s="17"/>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c r="AC1018" s="17"/>
      <c r="AD1018" s="17"/>
      <c r="AE1018" s="17"/>
      <c r="AF1018" s="17"/>
      <c r="AG1018" s="17"/>
      <c r="AH1018" s="17"/>
      <c r="AI1018" s="17"/>
      <c r="AJ1018" s="17"/>
      <c r="AK1018" s="17"/>
    </row>
    <row r="1019" spans="2:37" x14ac:dyDescent="0.2">
      <c r="B1019" t="s">
        <v>404</v>
      </c>
      <c r="C1019" s="17">
        <v>0.40687440063619901</v>
      </c>
      <c r="D1019" s="17">
        <v>0.40085838466940799</v>
      </c>
      <c r="E1019" s="17">
        <v>0.41274747640261999</v>
      </c>
      <c r="F1019" s="17"/>
      <c r="G1019" s="17">
        <v>0.33316116033657001</v>
      </c>
      <c r="H1019" s="17">
        <v>0.36860448465810602</v>
      </c>
      <c r="I1019" s="17">
        <v>0.37501442928081502</v>
      </c>
      <c r="J1019" s="17">
        <v>0.39630144002464102</v>
      </c>
      <c r="K1019" s="17">
        <v>0.45918385489059799</v>
      </c>
      <c r="L1019" s="17">
        <v>0.48593492442022501</v>
      </c>
      <c r="M1019" s="17"/>
      <c r="N1019" s="17">
        <v>0.36473289412764098</v>
      </c>
      <c r="O1019" s="17">
        <v>0.50158239573649299</v>
      </c>
      <c r="P1019" s="17">
        <v>0.36581848271930301</v>
      </c>
      <c r="Q1019" s="17">
        <v>0.44067705822832698</v>
      </c>
      <c r="R1019" s="17">
        <v>0.39241394339698099</v>
      </c>
      <c r="S1019" s="17">
        <v>0.32445322647473801</v>
      </c>
      <c r="T1019" s="17">
        <v>0.419305429014251</v>
      </c>
      <c r="U1019" s="17">
        <v>0.38315244749018701</v>
      </c>
      <c r="V1019" s="17">
        <v>0.43313424880997697</v>
      </c>
      <c r="W1019" s="17">
        <v>0.431104150623773</v>
      </c>
      <c r="X1019" s="17">
        <v>0.38503014278012299</v>
      </c>
      <c r="Y1019" s="17">
        <v>0.346480850812449</v>
      </c>
      <c r="Z1019" s="17"/>
      <c r="AA1019" s="17">
        <v>0.407452272158218</v>
      </c>
      <c r="AB1019" s="17">
        <v>0.39801008043584202</v>
      </c>
      <c r="AC1019" s="17">
        <v>0.38204116986273701</v>
      </c>
      <c r="AD1019" s="17">
        <v>0.43595613668498401</v>
      </c>
      <c r="AE1019" s="17">
        <v>0.43230715885594201</v>
      </c>
      <c r="AF1019" s="17"/>
      <c r="AG1019" s="17">
        <v>0.41906220819991402</v>
      </c>
      <c r="AH1019" s="17">
        <v>0.42027689031815602</v>
      </c>
      <c r="AI1019" s="17">
        <v>0.406626794232401</v>
      </c>
      <c r="AJ1019" s="17">
        <v>0.37870826608020802</v>
      </c>
      <c r="AK1019" s="17">
        <v>0.42483761090174499</v>
      </c>
    </row>
    <row r="1020" spans="2:37" x14ac:dyDescent="0.2">
      <c r="B1020" t="s">
        <v>405</v>
      </c>
      <c r="C1020" s="17">
        <v>0.40425537546670298</v>
      </c>
      <c r="D1020" s="17">
        <v>0.38044684359016701</v>
      </c>
      <c r="E1020" s="17">
        <v>0.42749821796745302</v>
      </c>
      <c r="F1020" s="17"/>
      <c r="G1020" s="17">
        <v>0.37248742083930803</v>
      </c>
      <c r="H1020" s="17">
        <v>0.38092064952131299</v>
      </c>
      <c r="I1020" s="17">
        <v>0.35712509360957501</v>
      </c>
      <c r="J1020" s="17">
        <v>0.403429396300299</v>
      </c>
      <c r="K1020" s="17">
        <v>0.40957538278283401</v>
      </c>
      <c r="L1020" s="17">
        <v>0.47946549729372001</v>
      </c>
      <c r="M1020" s="17"/>
      <c r="N1020" s="17">
        <v>0.39205571648622201</v>
      </c>
      <c r="O1020" s="17">
        <v>0.42968850742193998</v>
      </c>
      <c r="P1020" s="17">
        <v>0.42579018917754602</v>
      </c>
      <c r="Q1020" s="17">
        <v>0.45981802265883498</v>
      </c>
      <c r="R1020" s="17">
        <v>0.39405596627121098</v>
      </c>
      <c r="S1020" s="17">
        <v>0.37146703806688802</v>
      </c>
      <c r="T1020" s="17">
        <v>0.36370502866940302</v>
      </c>
      <c r="U1020" s="17">
        <v>0.39216671738980002</v>
      </c>
      <c r="V1020" s="17">
        <v>0.35870290282308198</v>
      </c>
      <c r="W1020" s="17">
        <v>0.43779207161789702</v>
      </c>
      <c r="X1020" s="17">
        <v>0.385710956093612</v>
      </c>
      <c r="Y1020" s="17">
        <v>0.47066316704165201</v>
      </c>
      <c r="Z1020" s="17"/>
      <c r="AA1020" s="17">
        <v>0.413842431422903</v>
      </c>
      <c r="AB1020" s="17">
        <v>0.41391862058325601</v>
      </c>
      <c r="AC1020" s="17">
        <v>0.38316863661328598</v>
      </c>
      <c r="AD1020" s="17">
        <v>0.37215843549218602</v>
      </c>
      <c r="AE1020" s="17">
        <v>0.50881069100161203</v>
      </c>
      <c r="AF1020" s="17"/>
      <c r="AG1020" s="17">
        <v>0.42077855555377203</v>
      </c>
      <c r="AH1020" s="17">
        <v>0.43081103728786901</v>
      </c>
      <c r="AI1020" s="17">
        <v>0.36314630320470798</v>
      </c>
      <c r="AJ1020" s="17">
        <v>0.33315974507128499</v>
      </c>
      <c r="AK1020" s="17">
        <v>0.45374988576740799</v>
      </c>
    </row>
    <row r="1021" spans="2:37" x14ac:dyDescent="0.2">
      <c r="B1021" t="s">
        <v>406</v>
      </c>
      <c r="C1021" s="17">
        <v>0.38615454434660101</v>
      </c>
      <c r="D1021" s="17">
        <v>0.38450879887607697</v>
      </c>
      <c r="E1021" s="17">
        <v>0.38776118699748602</v>
      </c>
      <c r="F1021" s="17"/>
      <c r="G1021" s="17">
        <v>0.36044412357014999</v>
      </c>
      <c r="H1021" s="17">
        <v>0.36318744850638601</v>
      </c>
      <c r="I1021" s="17">
        <v>0.360881682291876</v>
      </c>
      <c r="J1021" s="17">
        <v>0.366256012867546</v>
      </c>
      <c r="K1021" s="17">
        <v>0.38608676065769099</v>
      </c>
      <c r="L1021" s="17">
        <v>0.45840835220091503</v>
      </c>
      <c r="M1021" s="17"/>
      <c r="N1021" s="17">
        <v>0.38215201103387703</v>
      </c>
      <c r="O1021" s="17">
        <v>0.43543729158412597</v>
      </c>
      <c r="P1021" s="17">
        <v>0.39311980042887801</v>
      </c>
      <c r="Q1021" s="17">
        <v>0.38896588157399098</v>
      </c>
      <c r="R1021" s="17">
        <v>0.31271760258683801</v>
      </c>
      <c r="S1021" s="17">
        <v>0.39511676183285499</v>
      </c>
      <c r="T1021" s="17">
        <v>0.34564306831359498</v>
      </c>
      <c r="U1021" s="17">
        <v>0.387041758742941</v>
      </c>
      <c r="V1021" s="17">
        <v>0.39438898676578799</v>
      </c>
      <c r="W1021" s="17">
        <v>0.391551546615448</v>
      </c>
      <c r="X1021" s="17">
        <v>0.42484813928051501</v>
      </c>
      <c r="Y1021" s="17">
        <v>0.30375318516552302</v>
      </c>
      <c r="Z1021" s="17"/>
      <c r="AA1021" s="17">
        <v>0.36719898605332402</v>
      </c>
      <c r="AB1021" s="17">
        <v>0.45857984180737299</v>
      </c>
      <c r="AC1021" s="17">
        <v>0.31644307647388198</v>
      </c>
      <c r="AD1021" s="17">
        <v>0.39654857131714699</v>
      </c>
      <c r="AE1021" s="17">
        <v>0.39226881325395002</v>
      </c>
      <c r="AF1021" s="17"/>
      <c r="AG1021" s="17">
        <v>0.38024631201636</v>
      </c>
      <c r="AH1021" s="17">
        <v>0.45000669211521299</v>
      </c>
      <c r="AI1021" s="17">
        <v>0.30372952098993</v>
      </c>
      <c r="AJ1021" s="17">
        <v>0.39144472200941399</v>
      </c>
      <c r="AK1021" s="17">
        <v>0.351496195381993</v>
      </c>
    </row>
    <row r="1022" spans="2:37" x14ac:dyDescent="0.2">
      <c r="B1022" t="s">
        <v>407</v>
      </c>
      <c r="C1022" s="17">
        <v>0.381618383485676</v>
      </c>
      <c r="D1022" s="17">
        <v>0.34698116170816301</v>
      </c>
      <c r="E1022" s="17">
        <v>0.41543262682554499</v>
      </c>
      <c r="F1022" s="17"/>
      <c r="G1022" s="17">
        <v>0.359097112079453</v>
      </c>
      <c r="H1022" s="17">
        <v>0.326044368673791</v>
      </c>
      <c r="I1022" s="17">
        <v>0.32025086927574098</v>
      </c>
      <c r="J1022" s="17">
        <v>0.40294955660161702</v>
      </c>
      <c r="K1022" s="17">
        <v>0.39645523120471099</v>
      </c>
      <c r="L1022" s="17">
        <v>0.46405510659874899</v>
      </c>
      <c r="M1022" s="17"/>
      <c r="N1022" s="17">
        <v>0.35728196756150798</v>
      </c>
      <c r="O1022" s="17">
        <v>0.37244323065770701</v>
      </c>
      <c r="P1022" s="17">
        <v>0.44400773726664799</v>
      </c>
      <c r="Q1022" s="17">
        <v>0.44243597986206001</v>
      </c>
      <c r="R1022" s="17">
        <v>0.39721452117690098</v>
      </c>
      <c r="S1022" s="17">
        <v>0.34244513043854302</v>
      </c>
      <c r="T1022" s="17">
        <v>0.34396422962253898</v>
      </c>
      <c r="U1022" s="17">
        <v>0.37613214597519801</v>
      </c>
      <c r="V1022" s="17">
        <v>0.33490101943703099</v>
      </c>
      <c r="W1022" s="17">
        <v>0.44017789235334998</v>
      </c>
      <c r="X1022" s="17">
        <v>0.39339950622629</v>
      </c>
      <c r="Y1022" s="17">
        <v>0.35140471673600299</v>
      </c>
      <c r="Z1022" s="17"/>
      <c r="AA1022" s="17">
        <v>0.357727011889024</v>
      </c>
      <c r="AB1022" s="17">
        <v>0.39130079288851</v>
      </c>
      <c r="AC1022" s="17">
        <v>0.371782549132115</v>
      </c>
      <c r="AD1022" s="17">
        <v>0.36768474030015302</v>
      </c>
      <c r="AE1022" s="17">
        <v>0.42722720575502099</v>
      </c>
      <c r="AF1022" s="17"/>
      <c r="AG1022" s="17">
        <v>0.36438495809339999</v>
      </c>
      <c r="AH1022" s="17">
        <v>0.42657129778060299</v>
      </c>
      <c r="AI1022" s="17">
        <v>0.34557504211121998</v>
      </c>
      <c r="AJ1022" s="17">
        <v>0.36813406323756598</v>
      </c>
      <c r="AK1022" s="17">
        <v>0.41064728611868501</v>
      </c>
    </row>
    <row r="1023" spans="2:37" x14ac:dyDescent="0.2">
      <c r="B1023" t="s">
        <v>408</v>
      </c>
      <c r="C1023" s="17">
        <v>0.317809301971064</v>
      </c>
      <c r="D1023" s="17">
        <v>0.33657348567645101</v>
      </c>
      <c r="E1023" s="17">
        <v>0.29949095421316801</v>
      </c>
      <c r="F1023" s="17"/>
      <c r="G1023" s="17">
        <v>0.28970696236065002</v>
      </c>
      <c r="H1023" s="17">
        <v>0.38567028912342</v>
      </c>
      <c r="I1023" s="17">
        <v>0.31358896697043198</v>
      </c>
      <c r="J1023" s="17">
        <v>0.252398918637674</v>
      </c>
      <c r="K1023" s="17">
        <v>0.33680649517240002</v>
      </c>
      <c r="L1023" s="17">
        <v>0.32507627274441397</v>
      </c>
      <c r="M1023" s="17"/>
      <c r="N1023" s="17">
        <v>0.29767844652237802</v>
      </c>
      <c r="O1023" s="17">
        <v>0.349853566431435</v>
      </c>
      <c r="P1023" s="17">
        <v>0.37400683094065701</v>
      </c>
      <c r="Q1023" s="17">
        <v>0.33536976551817399</v>
      </c>
      <c r="R1023" s="17">
        <v>0.32626806897145399</v>
      </c>
      <c r="S1023" s="17">
        <v>0.30829205607794002</v>
      </c>
      <c r="T1023" s="17">
        <v>0.29034933584230099</v>
      </c>
      <c r="U1023" s="17">
        <v>0.32218860991596499</v>
      </c>
      <c r="V1023" s="17">
        <v>0.35126658104503899</v>
      </c>
      <c r="W1023" s="17">
        <v>0.29963631991791201</v>
      </c>
      <c r="X1023" s="17">
        <v>0.1937971275449</v>
      </c>
      <c r="Y1023" s="17">
        <v>0.28459824080441198</v>
      </c>
      <c r="Z1023" s="17"/>
      <c r="AA1023" s="17">
        <v>0.334827199861015</v>
      </c>
      <c r="AB1023" s="17">
        <v>0.37384963477970601</v>
      </c>
      <c r="AC1023" s="17">
        <v>0.267638239329618</v>
      </c>
      <c r="AD1023" s="17">
        <v>0.30272113849454801</v>
      </c>
      <c r="AE1023" s="17">
        <v>0.33230007016484597</v>
      </c>
      <c r="AF1023" s="17"/>
      <c r="AG1023" s="17">
        <v>0.31585876814726099</v>
      </c>
      <c r="AH1023" s="17">
        <v>0.34988404533245099</v>
      </c>
      <c r="AI1023" s="17">
        <v>0.29619988301733702</v>
      </c>
      <c r="AJ1023" s="17">
        <v>0.33123075578504002</v>
      </c>
      <c r="AK1023" s="17">
        <v>0.32414894242161901</v>
      </c>
    </row>
    <row r="1024" spans="2:37" x14ac:dyDescent="0.2">
      <c r="B1024" t="s">
        <v>409</v>
      </c>
      <c r="C1024" s="17">
        <v>0.12858218593647699</v>
      </c>
      <c r="D1024" s="17">
        <v>0.15492207120991899</v>
      </c>
      <c r="E1024" s="17">
        <v>0.102868134852896</v>
      </c>
      <c r="F1024" s="17"/>
      <c r="G1024" s="17">
        <v>0.17201114468933201</v>
      </c>
      <c r="H1024" s="17">
        <v>0.16247180334289699</v>
      </c>
      <c r="I1024" s="17">
        <v>0.14852526560354501</v>
      </c>
      <c r="J1024" s="17">
        <v>9.9872524844959704E-2</v>
      </c>
      <c r="K1024" s="17">
        <v>8.3686244401953894E-2</v>
      </c>
      <c r="L1024" s="17">
        <v>0.10960149454429099</v>
      </c>
      <c r="M1024" s="17"/>
      <c r="N1024" s="17">
        <v>0.20606061819500399</v>
      </c>
      <c r="O1024" s="17">
        <v>0.10461047873408499</v>
      </c>
      <c r="P1024" s="17">
        <v>0.14355667793764501</v>
      </c>
      <c r="Q1024" s="17">
        <v>9.56255659498539E-2</v>
      </c>
      <c r="R1024" s="17">
        <v>0.149216171278409</v>
      </c>
      <c r="S1024" s="17">
        <v>0.124768980416886</v>
      </c>
      <c r="T1024" s="17">
        <v>8.7109500037753307E-2</v>
      </c>
      <c r="U1024" s="17">
        <v>0.12270235340449499</v>
      </c>
      <c r="V1024" s="17">
        <v>0.12813027035685101</v>
      </c>
      <c r="W1024" s="17">
        <v>0.11411758506535299</v>
      </c>
      <c r="X1024" s="17">
        <v>8.5546377717501301E-2</v>
      </c>
      <c r="Y1024" s="17">
        <v>0.127608536501611</v>
      </c>
      <c r="Z1024" s="17"/>
      <c r="AA1024" s="17">
        <v>0.15594929013565001</v>
      </c>
      <c r="AB1024" s="17">
        <v>0.16356158666024101</v>
      </c>
      <c r="AC1024" s="17">
        <v>0.120257553112718</v>
      </c>
      <c r="AD1024" s="17">
        <v>0.113041308422375</v>
      </c>
      <c r="AE1024" s="17">
        <v>0.165550332711807</v>
      </c>
      <c r="AF1024" s="17"/>
      <c r="AG1024" s="17">
        <v>0.120046980424037</v>
      </c>
      <c r="AH1024" s="17">
        <v>0.149319670302339</v>
      </c>
      <c r="AI1024" s="17">
        <v>0.11204114017233401</v>
      </c>
      <c r="AJ1024" s="17">
        <v>0.14070452403455899</v>
      </c>
      <c r="AK1024" s="17">
        <v>0.176242428822838</v>
      </c>
    </row>
    <row r="1025" spans="2:37" x14ac:dyDescent="0.2">
      <c r="B1025" t="s">
        <v>153</v>
      </c>
      <c r="C1025" s="17">
        <v>0.108819112647151</v>
      </c>
      <c r="D1025" s="17">
        <v>8.9628368544070594E-2</v>
      </c>
      <c r="E1025" s="17">
        <v>0.12755388575172999</v>
      </c>
      <c r="F1025" s="17"/>
      <c r="G1025" s="17">
        <v>5.5992220007458002E-2</v>
      </c>
      <c r="H1025" s="17">
        <v>7.49209549323126E-2</v>
      </c>
      <c r="I1025" s="17">
        <v>0.117473034321908</v>
      </c>
      <c r="J1025" s="17">
        <v>0.13797971066773401</v>
      </c>
      <c r="K1025" s="17">
        <v>0.114837128197989</v>
      </c>
      <c r="L1025" s="17">
        <v>0.13652111947426701</v>
      </c>
      <c r="M1025" s="17"/>
      <c r="N1025" s="17">
        <v>8.5527092749695804E-2</v>
      </c>
      <c r="O1025" s="17">
        <v>0.100663553511291</v>
      </c>
      <c r="P1025" s="17">
        <v>0.131625745534904</v>
      </c>
      <c r="Q1025" s="17">
        <v>8.8836100624778105E-2</v>
      </c>
      <c r="R1025" s="17">
        <v>0.16305029554806799</v>
      </c>
      <c r="S1025" s="17">
        <v>8.66295117330909E-2</v>
      </c>
      <c r="T1025" s="17">
        <v>0.171928966004287</v>
      </c>
      <c r="U1025" s="17">
        <v>8.7981822598292694E-2</v>
      </c>
      <c r="V1025" s="17">
        <v>9.6688549676264099E-2</v>
      </c>
      <c r="W1025" s="17">
        <v>0.104122344235396</v>
      </c>
      <c r="X1025" s="17">
        <v>0.10610351120811</v>
      </c>
      <c r="Y1025" s="17">
        <v>0.115405357611813</v>
      </c>
      <c r="Z1025" s="17"/>
      <c r="AA1025" s="17">
        <v>9.4039594877022306E-2</v>
      </c>
      <c r="AB1025" s="17">
        <v>4.7658848622574301E-2</v>
      </c>
      <c r="AC1025" s="17">
        <v>0.14484792567306401</v>
      </c>
      <c r="AD1025" s="17">
        <v>7.4493258124569001E-2</v>
      </c>
      <c r="AE1025" s="17">
        <v>6.5585031051766898E-2</v>
      </c>
      <c r="AF1025" s="17"/>
      <c r="AG1025" s="17">
        <v>0.117827760958746</v>
      </c>
      <c r="AH1025" s="17">
        <v>7.5910102143031205E-2</v>
      </c>
      <c r="AI1025" s="17">
        <v>0.10744736679868901</v>
      </c>
      <c r="AJ1025" s="17">
        <v>5.26712313863252E-2</v>
      </c>
      <c r="AK1025" s="17">
        <v>7.2794479281121094E-2</v>
      </c>
    </row>
    <row r="1026" spans="2:37" x14ac:dyDescent="0.2">
      <c r="B1026" t="s">
        <v>410</v>
      </c>
      <c r="C1026" s="17">
        <v>0.102801889702525</v>
      </c>
      <c r="D1026" s="17">
        <v>0.12597871290311799</v>
      </c>
      <c r="E1026" s="17">
        <v>8.0175746515176602E-2</v>
      </c>
      <c r="F1026" s="17"/>
      <c r="G1026" s="17">
        <v>0.123229288776561</v>
      </c>
      <c r="H1026" s="17">
        <v>0.121705686726806</v>
      </c>
      <c r="I1026" s="17">
        <v>0.14692658534625999</v>
      </c>
      <c r="J1026" s="17">
        <v>8.0194895314719197E-2</v>
      </c>
      <c r="K1026" s="17">
        <v>8.6514493696672606E-2</v>
      </c>
      <c r="L1026" s="17">
        <v>6.7446597169893596E-2</v>
      </c>
      <c r="M1026" s="17"/>
      <c r="N1026" s="17">
        <v>0.14366991883217101</v>
      </c>
      <c r="O1026" s="17">
        <v>8.4947303888239803E-2</v>
      </c>
      <c r="P1026" s="17">
        <v>9.9149956239463904E-2</v>
      </c>
      <c r="Q1026" s="17">
        <v>9.75524968536539E-2</v>
      </c>
      <c r="R1026" s="17">
        <v>8.2498117584583197E-2</v>
      </c>
      <c r="S1026" s="17">
        <v>0.111679130389363</v>
      </c>
      <c r="T1026" s="17">
        <v>9.1268119554601707E-2</v>
      </c>
      <c r="U1026" s="17">
        <v>9.9998888340955897E-2</v>
      </c>
      <c r="V1026" s="17">
        <v>7.8057213696422795E-2</v>
      </c>
      <c r="W1026" s="17">
        <v>0.11207198178621799</v>
      </c>
      <c r="X1026" s="17">
        <v>0.13442869881274699</v>
      </c>
      <c r="Y1026" s="17">
        <v>8.0240443013036303E-2</v>
      </c>
      <c r="Z1026" s="17"/>
      <c r="AA1026" s="17">
        <v>9.4658299107522603E-2</v>
      </c>
      <c r="AB1026" s="17">
        <v>0.119540971490533</v>
      </c>
      <c r="AC1026" s="17">
        <v>0.116244648967263</v>
      </c>
      <c r="AD1026" s="17">
        <v>0.10720615969236599</v>
      </c>
      <c r="AE1026" s="17">
        <v>0.13642417791224001</v>
      </c>
      <c r="AF1026" s="17"/>
      <c r="AG1026" s="17">
        <v>8.8454860346837499E-2</v>
      </c>
      <c r="AH1026" s="17">
        <v>0.105450508408029</v>
      </c>
      <c r="AI1026" s="17">
        <v>0.124845350144378</v>
      </c>
      <c r="AJ1026" s="17">
        <v>0.12100050146366099</v>
      </c>
      <c r="AK1026" s="17">
        <v>0.13940408658417699</v>
      </c>
    </row>
    <row r="1027" spans="2:37" x14ac:dyDescent="0.2">
      <c r="B1027" t="s">
        <v>411</v>
      </c>
      <c r="C1027" s="17">
        <v>8.9645488670489798E-2</v>
      </c>
      <c r="D1027" s="17">
        <v>0.11080352875229101</v>
      </c>
      <c r="E1027" s="17">
        <v>6.8990162428789206E-2</v>
      </c>
      <c r="F1027" s="17"/>
      <c r="G1027" s="17">
        <v>0.115440090778368</v>
      </c>
      <c r="H1027" s="17">
        <v>0.13763546884296099</v>
      </c>
      <c r="I1027" s="17">
        <v>0.12503836015987299</v>
      </c>
      <c r="J1027" s="17">
        <v>7.3908168629767901E-2</v>
      </c>
      <c r="K1027" s="17">
        <v>5.5634053854343397E-2</v>
      </c>
      <c r="L1027" s="17">
        <v>4.0563741007647799E-2</v>
      </c>
      <c r="M1027" s="17"/>
      <c r="N1027" s="17">
        <v>0.142386302842339</v>
      </c>
      <c r="O1027" s="17">
        <v>8.0277141441837396E-2</v>
      </c>
      <c r="P1027" s="17">
        <v>7.8600573679263305E-2</v>
      </c>
      <c r="Q1027" s="17">
        <v>0.102098907107729</v>
      </c>
      <c r="R1027" s="17">
        <v>7.3251229269338899E-2</v>
      </c>
      <c r="S1027" s="17">
        <v>0.103128514618269</v>
      </c>
      <c r="T1027" s="17">
        <v>8.5531174027191598E-2</v>
      </c>
      <c r="U1027" s="17">
        <v>6.9356469452544894E-2</v>
      </c>
      <c r="V1027" s="17">
        <v>8.7063405863781695E-2</v>
      </c>
      <c r="W1027" s="17">
        <v>4.7672232939748697E-2</v>
      </c>
      <c r="X1027" s="17">
        <v>3.7551383104823401E-2</v>
      </c>
      <c r="Y1027" s="17">
        <v>0.13416912244456999</v>
      </c>
      <c r="Z1027" s="17"/>
      <c r="AA1027" s="17">
        <v>8.4216981353789702E-2</v>
      </c>
      <c r="AB1027" s="17">
        <v>0.10880784783561</v>
      </c>
      <c r="AC1027" s="17">
        <v>8.7527514143947494E-2</v>
      </c>
      <c r="AD1027" s="17">
        <v>0.11552287785210399</v>
      </c>
      <c r="AE1027" s="17">
        <v>9.0218993983322004E-2</v>
      </c>
      <c r="AF1027" s="17"/>
      <c r="AG1027" s="17">
        <v>6.7775526556911603E-2</v>
      </c>
      <c r="AH1027" s="17">
        <v>0.103756037688949</v>
      </c>
      <c r="AI1027" s="17">
        <v>7.00159839192004E-2</v>
      </c>
      <c r="AJ1027" s="17">
        <v>0.13762779421563501</v>
      </c>
      <c r="AK1027" s="17">
        <v>9.9684474283217903E-2</v>
      </c>
    </row>
    <row r="1028" spans="2:37" x14ac:dyDescent="0.2">
      <c r="B1028" t="s">
        <v>412</v>
      </c>
      <c r="C1028" s="17">
        <v>8.4652861154389303E-2</v>
      </c>
      <c r="D1028" s="17">
        <v>9.9864529109597006E-2</v>
      </c>
      <c r="E1028" s="17">
        <v>6.9802621572628704E-2</v>
      </c>
      <c r="F1028" s="17"/>
      <c r="G1028" s="17">
        <v>0.161025408947743</v>
      </c>
      <c r="H1028" s="17">
        <v>0.120980816382508</v>
      </c>
      <c r="I1028" s="17">
        <v>0.115165170435262</v>
      </c>
      <c r="J1028" s="17">
        <v>5.2615100002171997E-2</v>
      </c>
      <c r="K1028" s="17">
        <v>4.4002507433018499E-2</v>
      </c>
      <c r="L1028" s="17">
        <v>3.3211463190684402E-2</v>
      </c>
      <c r="M1028" s="17"/>
      <c r="N1028" s="17">
        <v>0.11784359099125</v>
      </c>
      <c r="O1028" s="17">
        <v>7.2636130643326496E-2</v>
      </c>
      <c r="P1028" s="17">
        <v>0.110158791472483</v>
      </c>
      <c r="Q1028" s="17">
        <v>6.5232489272479405E-2</v>
      </c>
      <c r="R1028" s="17">
        <v>8.42930553514879E-2</v>
      </c>
      <c r="S1028" s="17">
        <v>9.7986578024325199E-2</v>
      </c>
      <c r="T1028" s="17">
        <v>8.3145537584615195E-2</v>
      </c>
      <c r="U1028" s="17">
        <v>9.7408650081093201E-2</v>
      </c>
      <c r="V1028" s="17">
        <v>7.5019870289651194E-2</v>
      </c>
      <c r="W1028" s="17">
        <v>4.7335267087806998E-2</v>
      </c>
      <c r="X1028" s="17">
        <v>7.8825698718843804E-2</v>
      </c>
      <c r="Y1028" s="17">
        <v>7.7292857267653198E-2</v>
      </c>
      <c r="Z1028" s="17"/>
      <c r="AA1028" s="17">
        <v>6.3184398011960796E-2</v>
      </c>
      <c r="AB1028" s="17">
        <v>0.118847999918842</v>
      </c>
      <c r="AC1028" s="17">
        <v>8.4007590275525706E-2</v>
      </c>
      <c r="AD1028" s="17">
        <v>8.9246975826350897E-2</v>
      </c>
      <c r="AE1028" s="17">
        <v>0.11704384477721</v>
      </c>
      <c r="AF1028" s="17"/>
      <c r="AG1028" s="17">
        <v>5.5080694261071698E-2</v>
      </c>
      <c r="AH1028" s="17">
        <v>9.1498663408595401E-2</v>
      </c>
      <c r="AI1028" s="17">
        <v>7.4512039093827004E-2</v>
      </c>
      <c r="AJ1028" s="17">
        <v>0.111755128653451</v>
      </c>
      <c r="AK1028" s="17">
        <v>0.18991179272473299</v>
      </c>
    </row>
    <row r="1029" spans="2:37" x14ac:dyDescent="0.2">
      <c r="B1029" t="s">
        <v>413</v>
      </c>
      <c r="C1029" s="17">
        <v>8.44543116444674E-2</v>
      </c>
      <c r="D1029" s="17">
        <v>0.103863290654264</v>
      </c>
      <c r="E1029" s="17">
        <v>6.5506488882258906E-2</v>
      </c>
      <c r="F1029" s="17"/>
      <c r="G1029" s="17">
        <v>0.13825774959242901</v>
      </c>
      <c r="H1029" s="17">
        <v>0.110343499060287</v>
      </c>
      <c r="I1029" s="17">
        <v>0.10907286047681999</v>
      </c>
      <c r="J1029" s="17">
        <v>8.1598475150932701E-2</v>
      </c>
      <c r="K1029" s="17">
        <v>4.5995202526239398E-2</v>
      </c>
      <c r="L1029" s="17">
        <v>3.6051348616180298E-2</v>
      </c>
      <c r="M1029" s="17"/>
      <c r="N1029" s="17">
        <v>0.11843696055676201</v>
      </c>
      <c r="O1029" s="17">
        <v>7.2030161110172394E-2</v>
      </c>
      <c r="P1029" s="17">
        <v>7.3037286649522803E-2</v>
      </c>
      <c r="Q1029" s="17">
        <v>6.96133014597307E-2</v>
      </c>
      <c r="R1029" s="17">
        <v>7.5043581551977795E-2</v>
      </c>
      <c r="S1029" s="17">
        <v>0.132553772650394</v>
      </c>
      <c r="T1029" s="17">
        <v>8.8881172073203896E-2</v>
      </c>
      <c r="U1029" s="17">
        <v>9.5150900389235404E-2</v>
      </c>
      <c r="V1029" s="17">
        <v>9.0127931837336195E-2</v>
      </c>
      <c r="W1029" s="17">
        <v>4.8435330803286297E-2</v>
      </c>
      <c r="X1029" s="17">
        <v>3.08273161971328E-2</v>
      </c>
      <c r="Y1029" s="17">
        <v>8.2966058539721693E-2</v>
      </c>
      <c r="Z1029" s="17"/>
      <c r="AA1029" s="17">
        <v>9.7420839796963907E-2</v>
      </c>
      <c r="AB1029" s="17">
        <v>0.106905723704505</v>
      </c>
      <c r="AC1029" s="17">
        <v>4.9492964799230398E-2</v>
      </c>
      <c r="AD1029" s="17">
        <v>0.100117296149042</v>
      </c>
      <c r="AE1029" s="17">
        <v>9.2475243574242402E-2</v>
      </c>
      <c r="AF1029" s="17"/>
      <c r="AG1029" s="17">
        <v>7.3599281902127903E-2</v>
      </c>
      <c r="AH1029" s="17">
        <v>9.12128126074426E-2</v>
      </c>
      <c r="AI1029" s="17">
        <v>8.33682055865511E-2</v>
      </c>
      <c r="AJ1029" s="17">
        <v>0.113096543369472</v>
      </c>
      <c r="AK1029" s="17">
        <v>0.11585911017992701</v>
      </c>
    </row>
    <row r="1030" spans="2:37" x14ac:dyDescent="0.2">
      <c r="B1030" t="s">
        <v>126</v>
      </c>
      <c r="C1030" s="17">
        <v>2.6962149676691802E-3</v>
      </c>
      <c r="D1030" s="17">
        <v>2.418583005411E-3</v>
      </c>
      <c r="E1030" s="17">
        <v>2.96725041014854E-3</v>
      </c>
      <c r="F1030" s="17"/>
      <c r="G1030" s="17">
        <v>2.9803883174941799E-3</v>
      </c>
      <c r="H1030" s="17">
        <v>0</v>
      </c>
      <c r="I1030" s="17">
        <v>0</v>
      </c>
      <c r="J1030" s="17">
        <v>4.8269642282746297E-3</v>
      </c>
      <c r="K1030" s="17">
        <v>0</v>
      </c>
      <c r="L1030" s="17">
        <v>6.9592523583354099E-3</v>
      </c>
      <c r="M1030" s="17"/>
      <c r="N1030" s="17">
        <v>7.7570569552907996E-3</v>
      </c>
      <c r="O1030" s="17">
        <v>0</v>
      </c>
      <c r="P1030" s="17">
        <v>0</v>
      </c>
      <c r="Q1030" s="17">
        <v>1.3417110161682099E-2</v>
      </c>
      <c r="R1030" s="17">
        <v>0</v>
      </c>
      <c r="S1030" s="17">
        <v>4.4881057577702797E-3</v>
      </c>
      <c r="T1030" s="17">
        <v>0</v>
      </c>
      <c r="U1030" s="17">
        <v>0</v>
      </c>
      <c r="V1030" s="17">
        <v>0</v>
      </c>
      <c r="W1030" s="17">
        <v>0</v>
      </c>
      <c r="X1030" s="17">
        <v>0</v>
      </c>
      <c r="Y1030" s="17">
        <v>0</v>
      </c>
      <c r="Z1030" s="17"/>
      <c r="AA1030" s="17">
        <v>2.4226214942932298E-3</v>
      </c>
      <c r="AB1030" s="17">
        <v>0</v>
      </c>
      <c r="AC1030" s="17">
        <v>1.0669519331178099E-2</v>
      </c>
      <c r="AD1030" s="17">
        <v>3.5098789932428501E-3</v>
      </c>
      <c r="AE1030" s="17">
        <v>0</v>
      </c>
      <c r="AF1030" s="17"/>
      <c r="AG1030" s="17">
        <v>2.0315123414846301E-3</v>
      </c>
      <c r="AH1030" s="17">
        <v>0</v>
      </c>
      <c r="AI1030" s="17">
        <v>1.6917394926443501E-2</v>
      </c>
      <c r="AJ1030" s="17">
        <v>3.66038121608074E-3</v>
      </c>
      <c r="AK1030" s="17">
        <v>0</v>
      </c>
    </row>
    <row r="1031" spans="2:37" x14ac:dyDescent="0.2">
      <c r="C1031" s="17"/>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c r="AD1031" s="17"/>
      <c r="AE1031" s="17"/>
      <c r="AF1031" s="17"/>
      <c r="AG1031" s="17"/>
      <c r="AH1031" s="17"/>
      <c r="AI1031" s="17"/>
      <c r="AJ1031" s="17"/>
      <c r="AK1031" s="17"/>
    </row>
    <row r="1032" spans="2:37" x14ac:dyDescent="0.2">
      <c r="B1032" s="6" t="s">
        <v>420</v>
      </c>
      <c r="C1032" s="17"/>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c r="AD1032" s="17"/>
      <c r="AE1032" s="17"/>
      <c r="AF1032" s="17"/>
      <c r="AG1032" s="17"/>
      <c r="AH1032" s="17"/>
      <c r="AI1032" s="17"/>
      <c r="AJ1032" s="17"/>
      <c r="AK1032" s="17"/>
    </row>
    <row r="1033" spans="2:37" x14ac:dyDescent="0.2">
      <c r="B1033" s="21" t="s">
        <v>96</v>
      </c>
      <c r="C1033" s="17"/>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c r="AD1033" s="17"/>
      <c r="AE1033" s="17"/>
      <c r="AF1033" s="17"/>
      <c r="AG1033" s="17"/>
      <c r="AH1033" s="17"/>
      <c r="AI1033" s="17"/>
      <c r="AJ1033" s="17"/>
      <c r="AK1033" s="17"/>
    </row>
    <row r="1034" spans="2:37" x14ac:dyDescent="0.2">
      <c r="B1034" t="s">
        <v>415</v>
      </c>
      <c r="C1034" s="17">
        <v>0.27426795387146202</v>
      </c>
      <c r="D1034" s="17">
        <v>0.27713664377158198</v>
      </c>
      <c r="E1034" s="17">
        <v>0.27155019163297001</v>
      </c>
      <c r="F1034" s="17"/>
      <c r="G1034" s="17">
        <v>0.27859319402977201</v>
      </c>
      <c r="H1034" s="17">
        <v>0.30656194174006801</v>
      </c>
      <c r="I1034" s="17">
        <v>0.201087360486394</v>
      </c>
      <c r="J1034" s="17">
        <v>0.28509670390918401</v>
      </c>
      <c r="K1034" s="17">
        <v>0.232535895174839</v>
      </c>
      <c r="L1034" s="17">
        <v>0.32787274127903998</v>
      </c>
      <c r="M1034" s="17"/>
      <c r="N1034" s="17">
        <v>0.32768184088610902</v>
      </c>
      <c r="O1034" s="17">
        <v>0.20627670228551001</v>
      </c>
      <c r="P1034" s="17">
        <v>0.336406525640216</v>
      </c>
      <c r="Q1034" s="17">
        <v>0.257007602440322</v>
      </c>
      <c r="R1034" s="17">
        <v>0.243630459293006</v>
      </c>
      <c r="S1034" s="17">
        <v>0.29229804273725302</v>
      </c>
      <c r="T1034" s="17">
        <v>0.29249429537397797</v>
      </c>
      <c r="U1034" s="17">
        <v>0.31983780635350501</v>
      </c>
      <c r="V1034" s="17">
        <v>0.30271782642441603</v>
      </c>
      <c r="W1034" s="17">
        <v>0.240379794627294</v>
      </c>
      <c r="X1034" s="17">
        <v>0.23050043697328801</v>
      </c>
      <c r="Y1034" s="17">
        <v>0.18591108013058599</v>
      </c>
      <c r="Z1034" s="17"/>
      <c r="AA1034" s="17">
        <v>0.28935005185038098</v>
      </c>
      <c r="AB1034" s="17">
        <v>0.37496219190084501</v>
      </c>
      <c r="AC1034" s="17">
        <v>0.204662854360289</v>
      </c>
      <c r="AD1034" s="17">
        <v>0.30313580823288799</v>
      </c>
      <c r="AE1034" s="17">
        <v>0.18442009231408699</v>
      </c>
      <c r="AF1034" s="17"/>
      <c r="AG1034" s="17">
        <v>0.25076993844690598</v>
      </c>
      <c r="AH1034" s="17">
        <v>0.35918053597625998</v>
      </c>
      <c r="AI1034" s="17">
        <v>0.172827357860975</v>
      </c>
      <c r="AJ1034" s="17">
        <v>0.23072034701887401</v>
      </c>
      <c r="AK1034" s="17">
        <v>0.150433846591502</v>
      </c>
    </row>
    <row r="1035" spans="2:37" x14ac:dyDescent="0.2">
      <c r="B1035" t="s">
        <v>416</v>
      </c>
      <c r="C1035" s="17">
        <v>0.44541836645334798</v>
      </c>
      <c r="D1035" s="17">
        <v>0.43937914315535298</v>
      </c>
      <c r="E1035" s="17">
        <v>0.451139853822345</v>
      </c>
      <c r="F1035" s="17"/>
      <c r="G1035" s="17">
        <v>0.35192143034858903</v>
      </c>
      <c r="H1035" s="17">
        <v>0.43594381771162799</v>
      </c>
      <c r="I1035" s="17">
        <v>0.51790876274749897</v>
      </c>
      <c r="J1035" s="17">
        <v>0.41992007951657301</v>
      </c>
      <c r="K1035" s="17">
        <v>0.46470117866780603</v>
      </c>
      <c r="L1035" s="17">
        <v>0.457037403774184</v>
      </c>
      <c r="M1035" s="17"/>
      <c r="N1035" s="17">
        <v>0.39167095184254302</v>
      </c>
      <c r="O1035" s="17">
        <v>0.51643809480371305</v>
      </c>
      <c r="P1035" s="17">
        <v>0.45131002957540101</v>
      </c>
      <c r="Q1035" s="17">
        <v>0.51582367137104601</v>
      </c>
      <c r="R1035" s="17">
        <v>0.43862202858826199</v>
      </c>
      <c r="S1035" s="17">
        <v>0.43568354533321002</v>
      </c>
      <c r="T1035" s="17">
        <v>0.36457154554629001</v>
      </c>
      <c r="U1035" s="17">
        <v>0.38078815572520203</v>
      </c>
      <c r="V1035" s="17">
        <v>0.46568880800691398</v>
      </c>
      <c r="W1035" s="17">
        <v>0.45302098400554502</v>
      </c>
      <c r="X1035" s="17">
        <v>0.38730511801099798</v>
      </c>
      <c r="Y1035" s="17">
        <v>0.52074532427870102</v>
      </c>
      <c r="Z1035" s="17"/>
      <c r="AA1035" s="17">
        <v>0.37678552610122901</v>
      </c>
      <c r="AB1035" s="17">
        <v>0.48623175804413599</v>
      </c>
      <c r="AC1035" s="17">
        <v>0.49401031681743302</v>
      </c>
      <c r="AD1035" s="17">
        <v>0.436864615621188</v>
      </c>
      <c r="AE1035" s="17">
        <v>0.45277397594521801</v>
      </c>
      <c r="AF1035" s="17"/>
      <c r="AG1035" s="17">
        <v>0.44959515002523798</v>
      </c>
      <c r="AH1035" s="17">
        <v>0.45669638370549198</v>
      </c>
      <c r="AI1035" s="17">
        <v>0.54302834635851605</v>
      </c>
      <c r="AJ1035" s="17">
        <v>0.469208245166225</v>
      </c>
      <c r="AK1035" s="17">
        <v>0.49737852577513803</v>
      </c>
    </row>
    <row r="1036" spans="2:37" x14ac:dyDescent="0.2">
      <c r="B1036" t="s">
        <v>417</v>
      </c>
      <c r="C1036" s="17">
        <v>0.21534379623702299</v>
      </c>
      <c r="D1036" s="17">
        <v>0.21887971422753999</v>
      </c>
      <c r="E1036" s="17">
        <v>0.21199391014699001</v>
      </c>
      <c r="F1036" s="17"/>
      <c r="G1036" s="17">
        <v>0.288777560244947</v>
      </c>
      <c r="H1036" s="17">
        <v>0.191265637644527</v>
      </c>
      <c r="I1036" s="17">
        <v>0.19616445157687301</v>
      </c>
      <c r="J1036" s="17">
        <v>0.216633167099609</v>
      </c>
      <c r="K1036" s="17">
        <v>0.256080229614702</v>
      </c>
      <c r="L1036" s="17">
        <v>0.175488262680079</v>
      </c>
      <c r="M1036" s="17"/>
      <c r="N1036" s="17">
        <v>0.22828316794067199</v>
      </c>
      <c r="O1036" s="17">
        <v>0.207283183830584</v>
      </c>
      <c r="P1036" s="17">
        <v>0.20291196287900601</v>
      </c>
      <c r="Q1036" s="17">
        <v>0.16587340925454</v>
      </c>
      <c r="R1036" s="17">
        <v>0.24827709031683401</v>
      </c>
      <c r="S1036" s="17">
        <v>0.171401997157061</v>
      </c>
      <c r="T1036" s="17">
        <v>0.25301285500732801</v>
      </c>
      <c r="U1036" s="17">
        <v>0.205717302872718</v>
      </c>
      <c r="V1036" s="17">
        <v>0.18104603840022301</v>
      </c>
      <c r="W1036" s="17">
        <v>0.236974370537718</v>
      </c>
      <c r="X1036" s="17">
        <v>0.28624833171371999</v>
      </c>
      <c r="Y1036" s="17">
        <v>0.26718385755477497</v>
      </c>
      <c r="Z1036" s="17"/>
      <c r="AA1036" s="17">
        <v>0.28152429325200001</v>
      </c>
      <c r="AB1036" s="17">
        <v>9.7288644859147705E-2</v>
      </c>
      <c r="AC1036" s="17">
        <v>0.19843383588513799</v>
      </c>
      <c r="AD1036" s="17">
        <v>0.21242232574894901</v>
      </c>
      <c r="AE1036" s="17">
        <v>0.26235904189548898</v>
      </c>
      <c r="AF1036" s="17"/>
      <c r="AG1036" s="17">
        <v>0.26156509664807698</v>
      </c>
      <c r="AH1036" s="17">
        <v>0.13645039636695599</v>
      </c>
      <c r="AI1036" s="17">
        <v>0.170991993908085</v>
      </c>
      <c r="AJ1036" s="17">
        <v>0.22609848265418001</v>
      </c>
      <c r="AK1036" s="17">
        <v>0.29411847589607598</v>
      </c>
    </row>
    <row r="1037" spans="2:37" x14ac:dyDescent="0.2">
      <c r="B1037" t="s">
        <v>418</v>
      </c>
      <c r="C1037" s="17">
        <v>4.3548002125580798E-2</v>
      </c>
      <c r="D1037" s="17">
        <v>3.92514950229488E-2</v>
      </c>
      <c r="E1037" s="17">
        <v>4.7618461173961603E-2</v>
      </c>
      <c r="F1037" s="17"/>
      <c r="G1037" s="17">
        <v>3.4890007363245101E-2</v>
      </c>
      <c r="H1037" s="17">
        <v>4.50861511614499E-2</v>
      </c>
      <c r="I1037" s="17">
        <v>5.7172934592728999E-2</v>
      </c>
      <c r="J1037" s="17">
        <v>5.79238458009807E-2</v>
      </c>
      <c r="K1037" s="17">
        <v>4.11345357428127E-2</v>
      </c>
      <c r="L1037" s="17">
        <v>2.5398321026158702E-2</v>
      </c>
      <c r="M1037" s="17"/>
      <c r="N1037" s="17">
        <v>2.2691048779850599E-2</v>
      </c>
      <c r="O1037" s="17">
        <v>6.4943294317939798E-2</v>
      </c>
      <c r="P1037" s="17">
        <v>0</v>
      </c>
      <c r="Q1037" s="17">
        <v>2.9947559269491001E-2</v>
      </c>
      <c r="R1037" s="17">
        <v>6.9470421801896803E-2</v>
      </c>
      <c r="S1037" s="17">
        <v>4.9186495200308399E-2</v>
      </c>
      <c r="T1037" s="17">
        <v>6.7696847795820997E-2</v>
      </c>
      <c r="U1037" s="17">
        <v>7.6248827473130096E-2</v>
      </c>
      <c r="V1037" s="17">
        <v>4.3771493915718197E-2</v>
      </c>
      <c r="W1037" s="17">
        <v>3.1992052743675503E-2</v>
      </c>
      <c r="X1037" s="17">
        <v>7.1156502123423601E-2</v>
      </c>
      <c r="Y1037" s="17">
        <v>0</v>
      </c>
      <c r="Z1037" s="17"/>
      <c r="AA1037" s="17">
        <v>4.2549078113603797E-2</v>
      </c>
      <c r="AB1037" s="17">
        <v>2.2830726519116301E-2</v>
      </c>
      <c r="AC1037" s="17">
        <v>5.4276921123186099E-2</v>
      </c>
      <c r="AD1037" s="17">
        <v>3.6690015247820403E-2</v>
      </c>
      <c r="AE1037" s="17">
        <v>7.3234178767269995E-2</v>
      </c>
      <c r="AF1037" s="17"/>
      <c r="AG1037" s="17">
        <v>3.0757830062537801E-2</v>
      </c>
      <c r="AH1037" s="17">
        <v>3.2564312200040503E-2</v>
      </c>
      <c r="AI1037" s="17">
        <v>6.5123085862425698E-2</v>
      </c>
      <c r="AJ1037" s="17">
        <v>3.0699799238900399E-2</v>
      </c>
      <c r="AK1037" s="17">
        <v>5.8069151737283803E-2</v>
      </c>
    </row>
    <row r="1038" spans="2:37" x14ac:dyDescent="0.2">
      <c r="B1038" t="s">
        <v>419</v>
      </c>
      <c r="C1038" s="17">
        <v>2.14218813125862E-2</v>
      </c>
      <c r="D1038" s="17">
        <v>2.53530038225767E-2</v>
      </c>
      <c r="E1038" s="17">
        <v>1.76975832237312E-2</v>
      </c>
      <c r="F1038" s="17"/>
      <c r="G1038" s="17">
        <v>4.5817808013447502E-2</v>
      </c>
      <c r="H1038" s="17">
        <v>2.1142451742327598E-2</v>
      </c>
      <c r="I1038" s="17">
        <v>2.7666490596505201E-2</v>
      </c>
      <c r="J1038" s="17">
        <v>2.0426203673653699E-2</v>
      </c>
      <c r="K1038" s="17">
        <v>5.5481607998396397E-3</v>
      </c>
      <c r="L1038" s="17">
        <v>1.4203271240537999E-2</v>
      </c>
      <c r="M1038" s="17"/>
      <c r="N1038" s="17">
        <v>2.9672990550824601E-2</v>
      </c>
      <c r="O1038" s="17">
        <v>5.0587247622522402E-3</v>
      </c>
      <c r="P1038" s="17">
        <v>9.3714819053763304E-3</v>
      </c>
      <c r="Q1038" s="17">
        <v>3.1347757664600302E-2</v>
      </c>
      <c r="R1038" s="17">
        <v>0</v>
      </c>
      <c r="S1038" s="17">
        <v>5.1429919572166798E-2</v>
      </c>
      <c r="T1038" s="17">
        <v>2.2224456276583E-2</v>
      </c>
      <c r="U1038" s="17">
        <v>1.7407907575445698E-2</v>
      </c>
      <c r="V1038" s="17">
        <v>6.7758332527276003E-3</v>
      </c>
      <c r="W1038" s="17">
        <v>3.7632798085767201E-2</v>
      </c>
      <c r="X1038" s="17">
        <v>2.4789611178571098E-2</v>
      </c>
      <c r="Y1038" s="17">
        <v>2.61597380359384E-2</v>
      </c>
      <c r="Z1038" s="17"/>
      <c r="AA1038" s="17">
        <v>9.7910506827871401E-3</v>
      </c>
      <c r="AB1038" s="17">
        <v>1.8686678676755102E-2</v>
      </c>
      <c r="AC1038" s="17">
        <v>4.8616071813954997E-2</v>
      </c>
      <c r="AD1038" s="17">
        <v>1.08872351491551E-2</v>
      </c>
      <c r="AE1038" s="17">
        <v>2.72127110779373E-2</v>
      </c>
      <c r="AF1038" s="17"/>
      <c r="AG1038" s="17">
        <v>7.3119848172408302E-3</v>
      </c>
      <c r="AH1038" s="17">
        <v>1.5108371751252301E-2</v>
      </c>
      <c r="AI1038" s="17">
        <v>4.8029216009998002E-2</v>
      </c>
      <c r="AJ1038" s="17">
        <v>4.3273125921822003E-2</v>
      </c>
      <c r="AK1038" s="17">
        <v>0</v>
      </c>
    </row>
    <row r="1039" spans="2:37" x14ac:dyDescent="0.2">
      <c r="C1039" s="17"/>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c r="AD1039" s="17"/>
      <c r="AE1039" s="17"/>
      <c r="AF1039" s="17"/>
      <c r="AG1039" s="17"/>
      <c r="AH1039" s="17"/>
      <c r="AI1039" s="17"/>
      <c r="AJ1039" s="17"/>
      <c r="AK1039" s="17"/>
    </row>
    <row r="1040" spans="2:37" x14ac:dyDescent="0.2">
      <c r="B1040" s="6" t="s">
        <v>421</v>
      </c>
      <c r="C1040" s="17"/>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c r="AD1040" s="17"/>
      <c r="AE1040" s="17"/>
      <c r="AF1040" s="17"/>
      <c r="AG1040" s="17"/>
      <c r="AH1040" s="17"/>
      <c r="AI1040" s="17"/>
      <c r="AJ1040" s="17"/>
      <c r="AK1040" s="17"/>
    </row>
    <row r="1041" spans="2:37" x14ac:dyDescent="0.2">
      <c r="B1041" s="21" t="s">
        <v>96</v>
      </c>
      <c r="C1041" s="17"/>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c r="AD1041" s="17"/>
      <c r="AE1041" s="17"/>
      <c r="AF1041" s="17"/>
      <c r="AG1041" s="17"/>
      <c r="AH1041" s="17"/>
      <c r="AI1041" s="17"/>
      <c r="AJ1041" s="17"/>
      <c r="AK1041" s="17"/>
    </row>
    <row r="1042" spans="2:37" x14ac:dyDescent="0.2">
      <c r="B1042" t="s">
        <v>415</v>
      </c>
      <c r="C1042" s="17">
        <v>0.24388522743791</v>
      </c>
      <c r="D1042" s="17">
        <v>0.259383636625305</v>
      </c>
      <c r="E1042" s="17">
        <v>0.228293956660963</v>
      </c>
      <c r="F1042" s="17"/>
      <c r="G1042" s="17">
        <v>0.27365213755937401</v>
      </c>
      <c r="H1042" s="17">
        <v>0.32267671442000501</v>
      </c>
      <c r="I1042" s="17">
        <v>0.26474196728252802</v>
      </c>
      <c r="J1042" s="17">
        <v>0.21710979920472601</v>
      </c>
      <c r="K1042" s="17">
        <v>0.20397211313033101</v>
      </c>
      <c r="L1042" s="17">
        <v>0.189378579880364</v>
      </c>
      <c r="M1042" s="17"/>
      <c r="N1042" s="17">
        <v>0.28515370689991498</v>
      </c>
      <c r="O1042" s="17">
        <v>0.26361171222233998</v>
      </c>
      <c r="P1042" s="17">
        <v>0.226905614407685</v>
      </c>
      <c r="Q1042" s="17">
        <v>0.27103896479829698</v>
      </c>
      <c r="R1042" s="17">
        <v>0.20193654834671701</v>
      </c>
      <c r="S1042" s="17">
        <v>0.23794325481876999</v>
      </c>
      <c r="T1042" s="17">
        <v>0.25459478953828801</v>
      </c>
      <c r="U1042" s="17">
        <v>0.24680687581753999</v>
      </c>
      <c r="V1042" s="17">
        <v>0.20180803518217499</v>
      </c>
      <c r="W1042" s="17">
        <v>0.22361462152647099</v>
      </c>
      <c r="X1042" s="17">
        <v>0.23511845396089101</v>
      </c>
      <c r="Y1042" s="17">
        <v>0.27105469479611999</v>
      </c>
      <c r="Z1042" s="17"/>
      <c r="AA1042" s="17">
        <v>0.31956591031403703</v>
      </c>
      <c r="AB1042" s="17">
        <v>0.35234739715123198</v>
      </c>
      <c r="AC1042" s="17">
        <v>0.138092448000812</v>
      </c>
      <c r="AD1042" s="17">
        <v>0.21804702373655799</v>
      </c>
      <c r="AE1042" s="17">
        <v>0.115150913701959</v>
      </c>
      <c r="AF1042" s="17"/>
      <c r="AG1042" s="17">
        <v>0.249964681952066</v>
      </c>
      <c r="AH1042" s="17">
        <v>0.25071713534796902</v>
      </c>
      <c r="AI1042" s="17">
        <v>0.21407177453468901</v>
      </c>
      <c r="AJ1042" s="17">
        <v>0.265201598097006</v>
      </c>
      <c r="AK1042" s="17">
        <v>0.21696030201352601</v>
      </c>
    </row>
    <row r="1043" spans="2:37" x14ac:dyDescent="0.2">
      <c r="B1043" t="s">
        <v>416</v>
      </c>
      <c r="C1043" s="17">
        <v>0.415305933264493</v>
      </c>
      <c r="D1043" s="17">
        <v>0.40258696709649899</v>
      </c>
      <c r="E1043" s="17">
        <v>0.42810110747432401</v>
      </c>
      <c r="F1043" s="17"/>
      <c r="G1043" s="17">
        <v>0.36470260338397198</v>
      </c>
      <c r="H1043" s="17">
        <v>0.39853304156881603</v>
      </c>
      <c r="I1043" s="17">
        <v>0.3988353249653</v>
      </c>
      <c r="J1043" s="17">
        <v>0.40483495408815001</v>
      </c>
      <c r="K1043" s="17">
        <v>0.49142076196941498</v>
      </c>
      <c r="L1043" s="17">
        <v>0.43885101919034097</v>
      </c>
      <c r="M1043" s="17"/>
      <c r="N1043" s="17">
        <v>0.37396516255597401</v>
      </c>
      <c r="O1043" s="17">
        <v>0.435107486881398</v>
      </c>
      <c r="P1043" s="17">
        <v>0.39369129015555299</v>
      </c>
      <c r="Q1043" s="17">
        <v>0.39779979500915502</v>
      </c>
      <c r="R1043" s="17">
        <v>0.47765440794959901</v>
      </c>
      <c r="S1043" s="17">
        <v>0.37174902815127098</v>
      </c>
      <c r="T1043" s="17">
        <v>0.384303799725492</v>
      </c>
      <c r="U1043" s="17">
        <v>0.46786479065275399</v>
      </c>
      <c r="V1043" s="17">
        <v>0.52647778922966904</v>
      </c>
      <c r="W1043" s="17">
        <v>0.41909719316356397</v>
      </c>
      <c r="X1043" s="17">
        <v>0.335782208995139</v>
      </c>
      <c r="Y1043" s="17">
        <v>0.29765626227692199</v>
      </c>
      <c r="Z1043" s="17"/>
      <c r="AA1043" s="17">
        <v>0.40549738196121499</v>
      </c>
      <c r="AB1043" s="17">
        <v>0.41632515839585499</v>
      </c>
      <c r="AC1043" s="17">
        <v>0.50978644691493602</v>
      </c>
      <c r="AD1043" s="17">
        <v>0.41859045602725897</v>
      </c>
      <c r="AE1043" s="17">
        <v>0.41089833255754599</v>
      </c>
      <c r="AF1043" s="17"/>
      <c r="AG1043" s="17">
        <v>0.44706732098639701</v>
      </c>
      <c r="AH1043" s="17">
        <v>0.44636144209943002</v>
      </c>
      <c r="AI1043" s="17">
        <v>0.402395737678648</v>
      </c>
      <c r="AJ1043" s="17">
        <v>0.39079260265420201</v>
      </c>
      <c r="AK1043" s="17">
        <v>0.37438076878659299</v>
      </c>
    </row>
    <row r="1044" spans="2:37" x14ac:dyDescent="0.2">
      <c r="B1044" t="s">
        <v>417</v>
      </c>
      <c r="C1044" s="17">
        <v>0.25724468087954799</v>
      </c>
      <c r="D1044" s="17">
        <v>0.25297364954808299</v>
      </c>
      <c r="E1044" s="17">
        <v>0.26154130288639399</v>
      </c>
      <c r="F1044" s="17"/>
      <c r="G1044" s="17">
        <v>0.26825901472094998</v>
      </c>
      <c r="H1044" s="17">
        <v>0.21055477264269901</v>
      </c>
      <c r="I1044" s="17">
        <v>0.24748246872219301</v>
      </c>
      <c r="J1044" s="17">
        <v>0.28612612121286801</v>
      </c>
      <c r="K1044" s="17">
        <v>0.22032144497259601</v>
      </c>
      <c r="L1044" s="17">
        <v>0.29413235620489597</v>
      </c>
      <c r="M1044" s="17"/>
      <c r="N1044" s="17">
        <v>0.22973977741068</v>
      </c>
      <c r="O1044" s="17">
        <v>0.18268627240170701</v>
      </c>
      <c r="P1044" s="17">
        <v>0.31934529066120698</v>
      </c>
      <c r="Q1044" s="17">
        <v>0.22157438071176899</v>
      </c>
      <c r="R1044" s="17">
        <v>0.254750020383188</v>
      </c>
      <c r="S1044" s="17">
        <v>0.36340306804626199</v>
      </c>
      <c r="T1044" s="17">
        <v>0.27989851464621601</v>
      </c>
      <c r="U1044" s="17">
        <v>0.21005379373011501</v>
      </c>
      <c r="V1044" s="17">
        <v>0.21818705289750701</v>
      </c>
      <c r="W1044" s="17">
        <v>0.26873958468127102</v>
      </c>
      <c r="X1044" s="17">
        <v>0.300807274220527</v>
      </c>
      <c r="Y1044" s="17">
        <v>0.39241311950227697</v>
      </c>
      <c r="Z1044" s="17"/>
      <c r="AA1044" s="17">
        <v>0.22162064494085201</v>
      </c>
      <c r="AB1044" s="17">
        <v>0.18619988956296499</v>
      </c>
      <c r="AC1044" s="17">
        <v>0.242701431519876</v>
      </c>
      <c r="AD1044" s="17">
        <v>0.27144096649020899</v>
      </c>
      <c r="AE1044" s="17">
        <v>0.32332009783861798</v>
      </c>
      <c r="AF1044" s="17"/>
      <c r="AG1044" s="17">
        <v>0.24492181466825899</v>
      </c>
      <c r="AH1044" s="17">
        <v>0.23141025047666999</v>
      </c>
      <c r="AI1044" s="17">
        <v>0.25393058145550002</v>
      </c>
      <c r="AJ1044" s="17">
        <v>0.23870387059454801</v>
      </c>
      <c r="AK1044" s="17">
        <v>0.33497594608090703</v>
      </c>
    </row>
    <row r="1045" spans="2:37" x14ac:dyDescent="0.2">
      <c r="B1045" t="s">
        <v>418</v>
      </c>
      <c r="C1045" s="17">
        <v>5.7280030474441697E-2</v>
      </c>
      <c r="D1045" s="17">
        <v>5.8668649298383002E-2</v>
      </c>
      <c r="E1045" s="17">
        <v>5.5883091483590698E-2</v>
      </c>
      <c r="F1045" s="17"/>
      <c r="G1045" s="17">
        <v>5.9494521960884499E-2</v>
      </c>
      <c r="H1045" s="17">
        <v>5.65902734467401E-2</v>
      </c>
      <c r="I1045" s="17">
        <v>6.1754917339475503E-2</v>
      </c>
      <c r="J1045" s="17">
        <v>4.9304096963383198E-2</v>
      </c>
      <c r="K1045" s="17">
        <v>7.3573509436706305E-2</v>
      </c>
      <c r="L1045" s="17">
        <v>4.8933301829631397E-2</v>
      </c>
      <c r="M1045" s="17"/>
      <c r="N1045" s="17">
        <v>8.7255990068078104E-2</v>
      </c>
      <c r="O1045" s="17">
        <v>6.48802965006917E-2</v>
      </c>
      <c r="P1045" s="17">
        <v>5.04058910328197E-2</v>
      </c>
      <c r="Q1045" s="17">
        <v>6.4902878580859802E-2</v>
      </c>
      <c r="R1045" s="17">
        <v>5.2959816475100098E-2</v>
      </c>
      <c r="S1045" s="17">
        <v>1.7283533066040201E-2</v>
      </c>
      <c r="T1045" s="17">
        <v>4.66305390888603E-2</v>
      </c>
      <c r="U1045" s="17">
        <v>3.0914721948759601E-2</v>
      </c>
      <c r="V1045" s="17">
        <v>4.49105379895893E-2</v>
      </c>
      <c r="W1045" s="17">
        <v>7.3089545570464098E-2</v>
      </c>
      <c r="X1045" s="17">
        <v>7.1367629964509599E-2</v>
      </c>
      <c r="Y1045" s="17">
        <v>3.8875923424680998E-2</v>
      </c>
      <c r="Z1045" s="17"/>
      <c r="AA1045" s="17">
        <v>3.3436067886003798E-2</v>
      </c>
      <c r="AB1045" s="17">
        <v>2.59454289912005E-2</v>
      </c>
      <c r="AC1045" s="17">
        <v>8.0719895367770397E-2</v>
      </c>
      <c r="AD1045" s="17">
        <v>7.7758957098531006E-2</v>
      </c>
      <c r="AE1045" s="17">
        <v>0.110832571513804</v>
      </c>
      <c r="AF1045" s="17"/>
      <c r="AG1045" s="17">
        <v>4.4632723854062299E-2</v>
      </c>
      <c r="AH1045" s="17">
        <v>5.1639041593990298E-2</v>
      </c>
      <c r="AI1045" s="17">
        <v>9.9292093100211601E-2</v>
      </c>
      <c r="AJ1045" s="17">
        <v>8.5172827518460101E-2</v>
      </c>
      <c r="AK1045" s="17">
        <v>5.8981465321356098E-2</v>
      </c>
    </row>
    <row r="1046" spans="2:37" x14ac:dyDescent="0.2">
      <c r="B1046" t="s">
        <v>419</v>
      </c>
      <c r="C1046" s="17">
        <v>2.6284127943609899E-2</v>
      </c>
      <c r="D1046" s="17">
        <v>2.6387097431730799E-2</v>
      </c>
      <c r="E1046" s="17">
        <v>2.61805414947269E-2</v>
      </c>
      <c r="F1046" s="17"/>
      <c r="G1046" s="17">
        <v>3.3891722374820299E-2</v>
      </c>
      <c r="H1046" s="17">
        <v>1.1645197921740499E-2</v>
      </c>
      <c r="I1046" s="17">
        <v>2.7185321690503101E-2</v>
      </c>
      <c r="J1046" s="17">
        <v>4.2625028530873597E-2</v>
      </c>
      <c r="K1046" s="17">
        <v>1.0712170490951E-2</v>
      </c>
      <c r="L1046" s="17">
        <v>2.8704742894767599E-2</v>
      </c>
      <c r="M1046" s="17"/>
      <c r="N1046" s="17">
        <v>2.3885363065353101E-2</v>
      </c>
      <c r="O1046" s="17">
        <v>5.3714231993863298E-2</v>
      </c>
      <c r="P1046" s="17">
        <v>9.6519137427345907E-3</v>
      </c>
      <c r="Q1046" s="17">
        <v>4.4683980899918201E-2</v>
      </c>
      <c r="R1046" s="17">
        <v>1.26992068453948E-2</v>
      </c>
      <c r="S1046" s="17">
        <v>9.6211159176576994E-3</v>
      </c>
      <c r="T1046" s="17">
        <v>3.4572357001144E-2</v>
      </c>
      <c r="U1046" s="17">
        <v>4.4359817850831401E-2</v>
      </c>
      <c r="V1046" s="17">
        <v>8.6165847010595906E-3</v>
      </c>
      <c r="W1046" s="17">
        <v>1.5459055058229899E-2</v>
      </c>
      <c r="X1046" s="17">
        <v>5.6924432858933401E-2</v>
      </c>
      <c r="Y1046" s="17">
        <v>0</v>
      </c>
      <c r="Z1046" s="17"/>
      <c r="AA1046" s="17">
        <v>1.98799948978911E-2</v>
      </c>
      <c r="AB1046" s="17">
        <v>1.9182125898747199E-2</v>
      </c>
      <c r="AC1046" s="17">
        <v>2.8699778196605501E-2</v>
      </c>
      <c r="AD1046" s="17">
        <v>1.41625966474427E-2</v>
      </c>
      <c r="AE1046" s="17">
        <v>3.9798084388072398E-2</v>
      </c>
      <c r="AF1046" s="17"/>
      <c r="AG1046" s="17">
        <v>1.3413458539215601E-2</v>
      </c>
      <c r="AH1046" s="17">
        <v>1.98721304819423E-2</v>
      </c>
      <c r="AI1046" s="17">
        <v>3.0309813230951999E-2</v>
      </c>
      <c r="AJ1046" s="17">
        <v>2.0129101135783999E-2</v>
      </c>
      <c r="AK1046" s="17">
        <v>1.47015177976171E-2</v>
      </c>
    </row>
    <row r="1047" spans="2:37" x14ac:dyDescent="0.2">
      <c r="C1047" s="17"/>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c r="AD1047" s="17"/>
      <c r="AE1047" s="17"/>
      <c r="AF1047" s="17"/>
      <c r="AG1047" s="17"/>
      <c r="AH1047" s="17"/>
      <c r="AI1047" s="17"/>
      <c r="AJ1047" s="17"/>
      <c r="AK1047" s="17"/>
    </row>
    <row r="1048" spans="2:37" x14ac:dyDescent="0.2">
      <c r="B1048" s="6" t="s">
        <v>427</v>
      </c>
      <c r="C1048" s="17"/>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c r="AD1048" s="17"/>
      <c r="AE1048" s="17"/>
      <c r="AF1048" s="17"/>
      <c r="AG1048" s="17"/>
      <c r="AH1048" s="17"/>
      <c r="AI1048" s="17"/>
      <c r="AJ1048" s="17"/>
      <c r="AK1048" s="17"/>
    </row>
    <row r="1049" spans="2:37" x14ac:dyDescent="0.2">
      <c r="B1049" s="21" t="s">
        <v>60</v>
      </c>
      <c r="C1049" s="17"/>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c r="AD1049" s="17"/>
      <c r="AE1049" s="17"/>
      <c r="AF1049" s="17"/>
      <c r="AG1049" s="17"/>
      <c r="AH1049" s="17"/>
      <c r="AI1049" s="17"/>
      <c r="AJ1049" s="17"/>
      <c r="AK1049" s="17"/>
    </row>
    <row r="1050" spans="2:37" x14ac:dyDescent="0.2">
      <c r="B1050" t="s">
        <v>422</v>
      </c>
      <c r="C1050" s="17">
        <v>0.18049906868968599</v>
      </c>
      <c r="D1050" s="17">
        <v>0.19261107942087</v>
      </c>
      <c r="E1050" s="17">
        <v>0.16867483865097099</v>
      </c>
      <c r="F1050" s="17"/>
      <c r="G1050" s="17">
        <v>0.20267885446850001</v>
      </c>
      <c r="H1050" s="17">
        <v>0.25281100650914601</v>
      </c>
      <c r="I1050" s="17">
        <v>0.17071259886826801</v>
      </c>
      <c r="J1050" s="17">
        <v>0.125616948305705</v>
      </c>
      <c r="K1050" s="17">
        <v>0.16805294289234399</v>
      </c>
      <c r="L1050" s="17">
        <v>0.16798561028040901</v>
      </c>
      <c r="M1050" s="17"/>
      <c r="N1050" s="17">
        <v>0.20075410441991601</v>
      </c>
      <c r="O1050" s="17">
        <v>0.142137379244721</v>
      </c>
      <c r="P1050" s="17">
        <v>0.15961602184173301</v>
      </c>
      <c r="Q1050" s="17">
        <v>0.17807082333492599</v>
      </c>
      <c r="R1050" s="17">
        <v>0.16132349060082801</v>
      </c>
      <c r="S1050" s="17">
        <v>0.134328962261483</v>
      </c>
      <c r="T1050" s="17">
        <v>0.19849288371434201</v>
      </c>
      <c r="U1050" s="17">
        <v>0.21528169794219101</v>
      </c>
      <c r="V1050" s="17">
        <v>0.221810558831286</v>
      </c>
      <c r="W1050" s="17">
        <v>0.19483821708357699</v>
      </c>
      <c r="X1050" s="17">
        <v>0.20351621555414701</v>
      </c>
      <c r="Y1050" s="17">
        <v>0.17055128159801999</v>
      </c>
      <c r="Z1050" s="17"/>
      <c r="AA1050" s="17">
        <v>0.21430874069564501</v>
      </c>
      <c r="AB1050" s="17">
        <v>0.26176467535915299</v>
      </c>
      <c r="AC1050" s="17">
        <v>0.14506900978060999</v>
      </c>
      <c r="AD1050" s="17">
        <v>0.168043502287026</v>
      </c>
      <c r="AE1050" s="17">
        <v>0.127604331905221</v>
      </c>
      <c r="AF1050" s="17"/>
      <c r="AG1050" s="17">
        <v>0.20154650393478801</v>
      </c>
      <c r="AH1050" s="17">
        <v>0.216971371763474</v>
      </c>
      <c r="AI1050" s="17">
        <v>0.134281316551944</v>
      </c>
      <c r="AJ1050" s="17">
        <v>0.153381611537354</v>
      </c>
      <c r="AK1050" s="17">
        <v>0.152831990529913</v>
      </c>
    </row>
    <row r="1051" spans="2:37" x14ac:dyDescent="0.2">
      <c r="B1051" t="s">
        <v>423</v>
      </c>
      <c r="C1051" s="17">
        <v>0.45654985762817002</v>
      </c>
      <c r="D1051" s="17">
        <v>0.45927104566451399</v>
      </c>
      <c r="E1051" s="17">
        <v>0.45389332486623601</v>
      </c>
      <c r="F1051" s="17"/>
      <c r="G1051" s="17">
        <v>0.403980331410981</v>
      </c>
      <c r="H1051" s="17">
        <v>0.43155598144354701</v>
      </c>
      <c r="I1051" s="17">
        <v>0.41023543548973401</v>
      </c>
      <c r="J1051" s="17">
        <v>0.45808589429437402</v>
      </c>
      <c r="K1051" s="17">
        <v>0.49146258167053603</v>
      </c>
      <c r="L1051" s="17">
        <v>0.52444509571680997</v>
      </c>
      <c r="M1051" s="17"/>
      <c r="N1051" s="17">
        <v>0.42765707351760501</v>
      </c>
      <c r="O1051" s="17">
        <v>0.492542935834621</v>
      </c>
      <c r="P1051" s="17">
        <v>0.47207290712823502</v>
      </c>
      <c r="Q1051" s="17">
        <v>0.52643068765106005</v>
      </c>
      <c r="R1051" s="17">
        <v>0.484030989422569</v>
      </c>
      <c r="S1051" s="17">
        <v>0.45012396368728103</v>
      </c>
      <c r="T1051" s="17">
        <v>0.41811330452916301</v>
      </c>
      <c r="U1051" s="17">
        <v>0.48219677356833102</v>
      </c>
      <c r="V1051" s="17">
        <v>0.50096464583956601</v>
      </c>
      <c r="W1051" s="17">
        <v>0.407794973151897</v>
      </c>
      <c r="X1051" s="17">
        <v>0.34933423712061201</v>
      </c>
      <c r="Y1051" s="17">
        <v>0.369863864468784</v>
      </c>
      <c r="Z1051" s="17"/>
      <c r="AA1051" s="17">
        <v>0.42705033395637898</v>
      </c>
      <c r="AB1051" s="17">
        <v>0.49900578638350401</v>
      </c>
      <c r="AC1051" s="17">
        <v>0.50297732634780501</v>
      </c>
      <c r="AD1051" s="17">
        <v>0.47018818275941099</v>
      </c>
      <c r="AE1051" s="17">
        <v>0.40561814397768198</v>
      </c>
      <c r="AF1051" s="17"/>
      <c r="AG1051" s="17">
        <v>0.44444257315915198</v>
      </c>
      <c r="AH1051" s="17">
        <v>0.49341047326231602</v>
      </c>
      <c r="AI1051" s="17">
        <v>0.50249978502780401</v>
      </c>
      <c r="AJ1051" s="17">
        <v>0.45454505566748199</v>
      </c>
      <c r="AK1051" s="17">
        <v>0.44772921020946399</v>
      </c>
    </row>
    <row r="1052" spans="2:37" x14ac:dyDescent="0.2">
      <c r="B1052" t="s">
        <v>424</v>
      </c>
      <c r="C1052" s="17">
        <v>0.25969067180361999</v>
      </c>
      <c r="D1052" s="17">
        <v>0.25784287196713901</v>
      </c>
      <c r="E1052" s="17">
        <v>0.26149456802011001</v>
      </c>
      <c r="F1052" s="17"/>
      <c r="G1052" s="17">
        <v>0.27511255580046301</v>
      </c>
      <c r="H1052" s="17">
        <v>0.23108679499356499</v>
      </c>
      <c r="I1052" s="17">
        <v>0.30697876459340701</v>
      </c>
      <c r="J1052" s="17">
        <v>0.28252663840277198</v>
      </c>
      <c r="K1052" s="17">
        <v>0.26144502278709197</v>
      </c>
      <c r="L1052" s="17">
        <v>0.214667904989466</v>
      </c>
      <c r="M1052" s="17"/>
      <c r="N1052" s="17">
        <v>0.26931697166212498</v>
      </c>
      <c r="O1052" s="17">
        <v>0.242158184331527</v>
      </c>
      <c r="P1052" s="17">
        <v>0.217451724703667</v>
      </c>
      <c r="Q1052" s="17">
        <v>0.20152428533434699</v>
      </c>
      <c r="R1052" s="17">
        <v>0.27648681883369502</v>
      </c>
      <c r="S1052" s="17">
        <v>0.30162576383478801</v>
      </c>
      <c r="T1052" s="17">
        <v>0.281492844613139</v>
      </c>
      <c r="U1052" s="17">
        <v>0.27357474879468102</v>
      </c>
      <c r="V1052" s="17">
        <v>0.19281352548942701</v>
      </c>
      <c r="W1052" s="17">
        <v>0.29113452631895098</v>
      </c>
      <c r="X1052" s="17">
        <v>0.34255315447025297</v>
      </c>
      <c r="Y1052" s="17">
        <v>0.34982808614220401</v>
      </c>
      <c r="Z1052" s="17"/>
      <c r="AA1052" s="17">
        <v>0.28304461682722498</v>
      </c>
      <c r="AB1052" s="17">
        <v>0.17977781902429499</v>
      </c>
      <c r="AC1052" s="17">
        <v>0.25207859027288598</v>
      </c>
      <c r="AD1052" s="17">
        <v>0.25145350868191502</v>
      </c>
      <c r="AE1052" s="17">
        <v>0.33505035469630401</v>
      </c>
      <c r="AF1052" s="17"/>
      <c r="AG1052" s="17">
        <v>0.254069462765387</v>
      </c>
      <c r="AH1052" s="17">
        <v>0.20990115926667599</v>
      </c>
      <c r="AI1052" s="17">
        <v>0.25078749781321602</v>
      </c>
      <c r="AJ1052" s="17">
        <v>0.29108100101163198</v>
      </c>
      <c r="AK1052" s="17">
        <v>0.29490913982651301</v>
      </c>
    </row>
    <row r="1053" spans="2:37" x14ac:dyDescent="0.2">
      <c r="B1053" t="s">
        <v>425</v>
      </c>
      <c r="C1053" s="17">
        <v>3.4886074481319002E-2</v>
      </c>
      <c r="D1053" s="17">
        <v>3.8053692825453601E-2</v>
      </c>
      <c r="E1053" s="17">
        <v>3.1793718570547698E-2</v>
      </c>
      <c r="F1053" s="17"/>
      <c r="G1053" s="17">
        <v>6.2414431111084898E-2</v>
      </c>
      <c r="H1053" s="17">
        <v>3.4321716323878503E-2</v>
      </c>
      <c r="I1053" s="17">
        <v>3.7707383499697301E-2</v>
      </c>
      <c r="J1053" s="17">
        <v>3.5653866922247597E-2</v>
      </c>
      <c r="K1053" s="17">
        <v>2.0206344987414401E-2</v>
      </c>
      <c r="L1053" s="17">
        <v>2.4080638822036201E-2</v>
      </c>
      <c r="M1053" s="17"/>
      <c r="N1053" s="17">
        <v>3.9627491164344303E-2</v>
      </c>
      <c r="O1053" s="17">
        <v>4.64843842297991E-2</v>
      </c>
      <c r="P1053" s="17">
        <v>3.8552107054610797E-2</v>
      </c>
      <c r="Q1053" s="17">
        <v>1.8277631517500299E-2</v>
      </c>
      <c r="R1053" s="17">
        <v>1.2508480106773899E-2</v>
      </c>
      <c r="S1053" s="17">
        <v>7.12909968918264E-2</v>
      </c>
      <c r="T1053" s="17">
        <v>3.2853223080753301E-2</v>
      </c>
      <c r="U1053" s="17">
        <v>1.08715688887118E-2</v>
      </c>
      <c r="V1053" s="17">
        <v>3.4324803472703301E-2</v>
      </c>
      <c r="W1053" s="17">
        <v>1.1322388659395E-2</v>
      </c>
      <c r="X1053" s="17">
        <v>3.13663162478615E-2</v>
      </c>
      <c r="Y1053" s="17">
        <v>6.1706106151767401E-2</v>
      </c>
      <c r="Z1053" s="17"/>
      <c r="AA1053" s="17">
        <v>2.9330187159235001E-2</v>
      </c>
      <c r="AB1053" s="17">
        <v>1.8868033878923999E-2</v>
      </c>
      <c r="AC1053" s="17">
        <v>3.8375986144369302E-2</v>
      </c>
      <c r="AD1053" s="17">
        <v>4.1902768269052197E-2</v>
      </c>
      <c r="AE1053" s="17">
        <v>7.6654682087108003E-2</v>
      </c>
      <c r="AF1053" s="17"/>
      <c r="AG1053" s="17">
        <v>2.15988125496413E-2</v>
      </c>
      <c r="AH1053" s="17">
        <v>2.7821569981160098E-2</v>
      </c>
      <c r="AI1053" s="17">
        <v>6.1863695982311499E-2</v>
      </c>
      <c r="AJ1053" s="17">
        <v>4.5173386152545202E-2</v>
      </c>
      <c r="AK1053" s="17">
        <v>4.8130410432300999E-2</v>
      </c>
    </row>
    <row r="1054" spans="2:37" x14ac:dyDescent="0.2">
      <c r="B1054" t="s">
        <v>426</v>
      </c>
      <c r="C1054" s="17">
        <v>1.28647453104303E-2</v>
      </c>
      <c r="D1054" s="17">
        <v>1.41496095384307E-2</v>
      </c>
      <c r="E1054" s="17">
        <v>1.1610409384085901E-2</v>
      </c>
      <c r="F1054" s="17"/>
      <c r="G1054" s="17">
        <v>1.7245378780244999E-2</v>
      </c>
      <c r="H1054" s="17">
        <v>1.02566870171663E-2</v>
      </c>
      <c r="I1054" s="17">
        <v>1.6295334130109501E-2</v>
      </c>
      <c r="J1054" s="17">
        <v>1.4135105834431399E-2</v>
      </c>
      <c r="K1054" s="17">
        <v>1.3133197546672399E-2</v>
      </c>
      <c r="L1054" s="17">
        <v>8.0933734206672693E-3</v>
      </c>
      <c r="M1054" s="17"/>
      <c r="N1054" s="17">
        <v>9.3499318513704903E-3</v>
      </c>
      <c r="O1054" s="17">
        <v>1.6215420073615299E-2</v>
      </c>
      <c r="P1054" s="17">
        <v>2.16369271852264E-2</v>
      </c>
      <c r="Q1054" s="17">
        <v>3.84180038449409E-3</v>
      </c>
      <c r="R1054" s="17">
        <v>1.22885839407502E-2</v>
      </c>
      <c r="S1054" s="17">
        <v>1.7004532563942899E-2</v>
      </c>
      <c r="T1054" s="17">
        <v>4.5316676561512198E-3</v>
      </c>
      <c r="U1054" s="17">
        <v>9.1780895789402399E-3</v>
      </c>
      <c r="V1054" s="17">
        <v>2.1345815120107199E-2</v>
      </c>
      <c r="W1054" s="17">
        <v>1.6674039066154601E-2</v>
      </c>
      <c r="X1054" s="17">
        <v>7.9193776992505897E-3</v>
      </c>
      <c r="Y1054" s="17">
        <v>0</v>
      </c>
      <c r="Z1054" s="17"/>
      <c r="AA1054" s="17">
        <v>1.0159727474170099E-2</v>
      </c>
      <c r="AB1054" s="17">
        <v>9.1497291034186804E-3</v>
      </c>
      <c r="AC1054" s="17">
        <v>1.5116321364899699E-2</v>
      </c>
      <c r="AD1054" s="17">
        <v>1.4752896065357001E-2</v>
      </c>
      <c r="AE1054" s="17">
        <v>1.9163682302009301E-2</v>
      </c>
      <c r="AF1054" s="17"/>
      <c r="AG1054" s="17">
        <v>7.3789369557917001E-3</v>
      </c>
      <c r="AH1054" s="17">
        <v>1.1486058228886599E-2</v>
      </c>
      <c r="AI1054" s="17">
        <v>1.4604833723985E-2</v>
      </c>
      <c r="AJ1054" s="17">
        <v>3.2414963630596198E-2</v>
      </c>
      <c r="AK1054" s="17">
        <v>2.2159989274704799E-2</v>
      </c>
    </row>
    <row r="1055" spans="2:37" x14ac:dyDescent="0.2">
      <c r="B1055" t="s">
        <v>153</v>
      </c>
      <c r="C1055" s="17">
        <v>5.5509582086771703E-2</v>
      </c>
      <c r="D1055" s="17">
        <v>3.8071700583594499E-2</v>
      </c>
      <c r="E1055" s="17">
        <v>7.2533140508048696E-2</v>
      </c>
      <c r="F1055" s="17"/>
      <c r="G1055" s="17">
        <v>3.8568448428725498E-2</v>
      </c>
      <c r="H1055" s="17">
        <v>3.9967813712696101E-2</v>
      </c>
      <c r="I1055" s="17">
        <v>5.8070483418782702E-2</v>
      </c>
      <c r="J1055" s="17">
        <v>8.3981546240471397E-2</v>
      </c>
      <c r="K1055" s="17">
        <v>4.5699910115940698E-2</v>
      </c>
      <c r="L1055" s="17">
        <v>6.0727376770613302E-2</v>
      </c>
      <c r="M1055" s="17"/>
      <c r="N1055" s="17">
        <v>5.3294427384639E-2</v>
      </c>
      <c r="O1055" s="17">
        <v>6.04616962857163E-2</v>
      </c>
      <c r="P1055" s="17">
        <v>9.0670312086527496E-2</v>
      </c>
      <c r="Q1055" s="17">
        <v>7.1854771777672993E-2</v>
      </c>
      <c r="R1055" s="17">
        <v>5.3361637095384301E-2</v>
      </c>
      <c r="S1055" s="17">
        <v>2.5625780760679302E-2</v>
      </c>
      <c r="T1055" s="17">
        <v>6.4516076406451697E-2</v>
      </c>
      <c r="U1055" s="17">
        <v>8.8971212271451907E-3</v>
      </c>
      <c r="V1055" s="17">
        <v>2.8740651246910599E-2</v>
      </c>
      <c r="W1055" s="17">
        <v>7.8235855720025005E-2</v>
      </c>
      <c r="X1055" s="17">
        <v>6.5310698907875497E-2</v>
      </c>
      <c r="Y1055" s="17">
        <v>4.80506616392238E-2</v>
      </c>
      <c r="Z1055" s="17"/>
      <c r="AA1055" s="17">
        <v>3.6106393887347397E-2</v>
      </c>
      <c r="AB1055" s="17">
        <v>3.14339562507037E-2</v>
      </c>
      <c r="AC1055" s="17">
        <v>4.6382766089429803E-2</v>
      </c>
      <c r="AD1055" s="17">
        <v>5.3659141937238398E-2</v>
      </c>
      <c r="AE1055" s="17">
        <v>3.5908805031676302E-2</v>
      </c>
      <c r="AF1055" s="17"/>
      <c r="AG1055" s="17">
        <v>7.0963710635241595E-2</v>
      </c>
      <c r="AH1055" s="17">
        <v>4.0409367497487997E-2</v>
      </c>
      <c r="AI1055" s="17">
        <v>3.5962870900740102E-2</v>
      </c>
      <c r="AJ1055" s="17">
        <v>2.34039820003899E-2</v>
      </c>
      <c r="AK1055" s="17">
        <v>3.4239259727103802E-2</v>
      </c>
    </row>
    <row r="1056" spans="2:37" x14ac:dyDescent="0.2">
      <c r="C1056" s="17"/>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c r="AD1056" s="17"/>
      <c r="AE1056" s="17"/>
      <c r="AF1056" s="17"/>
      <c r="AG1056" s="17"/>
      <c r="AH1056" s="17"/>
      <c r="AI1056" s="17"/>
      <c r="AJ1056" s="17"/>
      <c r="AK1056" s="17"/>
    </row>
    <row r="1057" spans="2:37" x14ac:dyDescent="0.2">
      <c r="B1057" s="6" t="s">
        <v>428</v>
      </c>
      <c r="C1057" s="17"/>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c r="AD1057" s="17"/>
      <c r="AE1057" s="17"/>
      <c r="AF1057" s="17"/>
      <c r="AG1057" s="17"/>
      <c r="AH1057" s="17"/>
      <c r="AI1057" s="17"/>
      <c r="AJ1057" s="17"/>
      <c r="AK1057" s="17"/>
    </row>
    <row r="1058" spans="2:37" x14ac:dyDescent="0.2">
      <c r="B1058" s="21" t="s">
        <v>60</v>
      </c>
      <c r="C1058" s="17"/>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c r="AD1058" s="17"/>
      <c r="AE1058" s="17"/>
      <c r="AF1058" s="17"/>
      <c r="AG1058" s="17"/>
      <c r="AH1058" s="17"/>
      <c r="AI1058" s="17"/>
      <c r="AJ1058" s="17"/>
      <c r="AK1058" s="17"/>
    </row>
    <row r="1059" spans="2:37" x14ac:dyDescent="0.2">
      <c r="B1059" t="s">
        <v>398</v>
      </c>
      <c r="C1059" s="17">
        <v>0.11429288152179</v>
      </c>
      <c r="D1059" s="17">
        <v>0.14112508707723401</v>
      </c>
      <c r="E1059" s="17">
        <v>8.8098207658364194E-2</v>
      </c>
      <c r="F1059" s="17"/>
      <c r="G1059" s="17">
        <v>0.17119378911444799</v>
      </c>
      <c r="H1059" s="17">
        <v>0.22430443563283101</v>
      </c>
      <c r="I1059" s="17">
        <v>0.113306989142614</v>
      </c>
      <c r="J1059" s="17">
        <v>7.7722925118608496E-2</v>
      </c>
      <c r="K1059" s="17">
        <v>8.0401240177971997E-2</v>
      </c>
      <c r="L1059" s="17">
        <v>4.0687462006643103E-2</v>
      </c>
      <c r="M1059" s="17"/>
      <c r="N1059" s="17">
        <v>0.16680433090036001</v>
      </c>
      <c r="O1059" s="17">
        <v>8.8535012782022096E-2</v>
      </c>
      <c r="P1059" s="17">
        <v>4.5697211537611103E-2</v>
      </c>
      <c r="Q1059" s="17">
        <v>0.114453671959971</v>
      </c>
      <c r="R1059" s="17">
        <v>6.9467993496207206E-2</v>
      </c>
      <c r="S1059" s="17">
        <v>0.105258185723565</v>
      </c>
      <c r="T1059" s="17">
        <v>0.123684632872442</v>
      </c>
      <c r="U1059" s="17">
        <v>0.15922185485773299</v>
      </c>
      <c r="V1059" s="17">
        <v>0.16322417557417199</v>
      </c>
      <c r="W1059" s="17">
        <v>0.115992109115179</v>
      </c>
      <c r="X1059" s="17">
        <v>7.4775503544803307E-2</v>
      </c>
      <c r="Y1059" s="17">
        <v>9.0011603037231394E-2</v>
      </c>
      <c r="Z1059" s="17"/>
      <c r="AA1059" s="17">
        <v>0.108769531052202</v>
      </c>
      <c r="AB1059" s="17">
        <v>0.21652773316603599</v>
      </c>
      <c r="AC1059" s="17">
        <v>5.74019546065965E-2</v>
      </c>
      <c r="AD1059" s="17">
        <v>9.9072174577265595E-2</v>
      </c>
      <c r="AE1059" s="17">
        <v>0.100063194591684</v>
      </c>
      <c r="AF1059" s="17"/>
      <c r="AG1059" s="17">
        <v>9.9015693870050506E-2</v>
      </c>
      <c r="AH1059" s="17">
        <v>0.16185464851982001</v>
      </c>
      <c r="AI1059" s="17">
        <v>5.18467206429057E-2</v>
      </c>
      <c r="AJ1059" s="17">
        <v>0.12081002627152</v>
      </c>
      <c r="AK1059" s="17">
        <v>9.44237922805507E-2</v>
      </c>
    </row>
    <row r="1060" spans="2:37" x14ac:dyDescent="0.2">
      <c r="B1060" t="s">
        <v>399</v>
      </c>
      <c r="C1060" s="17">
        <v>0.35352306563296099</v>
      </c>
      <c r="D1060" s="17">
        <v>0.35030938710986098</v>
      </c>
      <c r="E1060" s="17">
        <v>0.35666038733544297</v>
      </c>
      <c r="F1060" s="17"/>
      <c r="G1060" s="17">
        <v>0.438645297203482</v>
      </c>
      <c r="H1060" s="17">
        <v>0.34634933273185903</v>
      </c>
      <c r="I1060" s="17">
        <v>0.41317939629519401</v>
      </c>
      <c r="J1060" s="17">
        <v>0.35230852656579997</v>
      </c>
      <c r="K1060" s="17">
        <v>0.34511518689503801</v>
      </c>
      <c r="L1060" s="17">
        <v>0.26134715779331102</v>
      </c>
      <c r="M1060" s="17"/>
      <c r="N1060" s="17">
        <v>0.43739676482973999</v>
      </c>
      <c r="O1060" s="17">
        <v>0.294623826153048</v>
      </c>
      <c r="P1060" s="17">
        <v>0.39569665859714498</v>
      </c>
      <c r="Q1060" s="17">
        <v>0.30995125971123899</v>
      </c>
      <c r="R1060" s="17">
        <v>0.35522698875370401</v>
      </c>
      <c r="S1060" s="17">
        <v>0.38436163942396001</v>
      </c>
      <c r="T1060" s="17">
        <v>0.26912497811116598</v>
      </c>
      <c r="U1060" s="17">
        <v>0.38890756538592602</v>
      </c>
      <c r="V1060" s="17">
        <v>0.383888311078108</v>
      </c>
      <c r="W1060" s="17">
        <v>0.30144109883187098</v>
      </c>
      <c r="X1060" s="17">
        <v>0.284767920454635</v>
      </c>
      <c r="Y1060" s="17">
        <v>0.47630783990886799</v>
      </c>
      <c r="Z1060" s="17"/>
      <c r="AA1060" s="17">
        <v>0.35689153201075002</v>
      </c>
      <c r="AB1060" s="17">
        <v>0.41540736823864199</v>
      </c>
      <c r="AC1060" s="17">
        <v>0.31791373776276899</v>
      </c>
      <c r="AD1060" s="17">
        <v>0.37367319741035698</v>
      </c>
      <c r="AE1060" s="17">
        <v>0.37850385439649298</v>
      </c>
      <c r="AF1060" s="17"/>
      <c r="AG1060" s="17">
        <v>0.333602217923128</v>
      </c>
      <c r="AH1060" s="17">
        <v>0.38827165929735602</v>
      </c>
      <c r="AI1060" s="17">
        <v>0.34304704130388097</v>
      </c>
      <c r="AJ1060" s="17">
        <v>0.364981668637262</v>
      </c>
      <c r="AK1060" s="17">
        <v>0.40165780276852198</v>
      </c>
    </row>
    <row r="1061" spans="2:37" x14ac:dyDescent="0.2">
      <c r="B1061" t="s">
        <v>400</v>
      </c>
      <c r="C1061" s="17">
        <v>0.38413205083752899</v>
      </c>
      <c r="D1061" s="17">
        <v>0.36852515453002699</v>
      </c>
      <c r="E1061" s="17">
        <v>0.39936812816820699</v>
      </c>
      <c r="F1061" s="17"/>
      <c r="G1061" s="17">
        <v>0.27250378136016801</v>
      </c>
      <c r="H1061" s="17">
        <v>0.30565740034036798</v>
      </c>
      <c r="I1061" s="17">
        <v>0.37801041272719899</v>
      </c>
      <c r="J1061" s="17">
        <v>0.41570318350772001</v>
      </c>
      <c r="K1061" s="17">
        <v>0.436445557600114</v>
      </c>
      <c r="L1061" s="17">
        <v>0.46581290979088502</v>
      </c>
      <c r="M1061" s="17"/>
      <c r="N1061" s="17">
        <v>0.28496498930681302</v>
      </c>
      <c r="O1061" s="17">
        <v>0.47188502385619202</v>
      </c>
      <c r="P1061" s="17">
        <v>0.40948145057560398</v>
      </c>
      <c r="Q1061" s="17">
        <v>0.37140436336924798</v>
      </c>
      <c r="R1061" s="17">
        <v>0.40409956220119703</v>
      </c>
      <c r="S1061" s="17">
        <v>0.37078182199344301</v>
      </c>
      <c r="T1061" s="17">
        <v>0.461716806652754</v>
      </c>
      <c r="U1061" s="17">
        <v>0.32298445912413098</v>
      </c>
      <c r="V1061" s="17">
        <v>0.353637222937354</v>
      </c>
      <c r="W1061" s="17">
        <v>0.38254056511102202</v>
      </c>
      <c r="X1061" s="17">
        <v>0.438344211876116</v>
      </c>
      <c r="Y1061" s="17">
        <v>0.33240597253717502</v>
      </c>
      <c r="Z1061" s="17"/>
      <c r="AA1061" s="17">
        <v>0.33972267160691999</v>
      </c>
      <c r="AB1061" s="17">
        <v>0.29344018433597202</v>
      </c>
      <c r="AC1061" s="17">
        <v>0.435419542417256</v>
      </c>
      <c r="AD1061" s="17">
        <v>0.374004458737344</v>
      </c>
      <c r="AE1061" s="17">
        <v>0.37552923331529903</v>
      </c>
      <c r="AF1061" s="17"/>
      <c r="AG1061" s="17">
        <v>0.37418650194254499</v>
      </c>
      <c r="AH1061" s="17">
        <v>0.348343733047208</v>
      </c>
      <c r="AI1061" s="17">
        <v>0.40594413543293101</v>
      </c>
      <c r="AJ1061" s="17">
        <v>0.347190510896358</v>
      </c>
      <c r="AK1061" s="17">
        <v>0.36092899210249901</v>
      </c>
    </row>
    <row r="1062" spans="2:37" x14ac:dyDescent="0.2">
      <c r="B1062" t="s">
        <v>401</v>
      </c>
      <c r="C1062" s="17">
        <v>0.105075113878807</v>
      </c>
      <c r="D1062" s="17">
        <v>0.10193152658306499</v>
      </c>
      <c r="E1062" s="17">
        <v>0.108144009717542</v>
      </c>
      <c r="F1062" s="17"/>
      <c r="G1062" s="17">
        <v>8.6547419842436302E-2</v>
      </c>
      <c r="H1062" s="17">
        <v>0.107832141535364</v>
      </c>
      <c r="I1062" s="17">
        <v>6.9367179306979804E-2</v>
      </c>
      <c r="J1062" s="17">
        <v>9.1846802446369002E-2</v>
      </c>
      <c r="K1062" s="17">
        <v>0.104842573390184</v>
      </c>
      <c r="L1062" s="17">
        <v>0.15490324971208599</v>
      </c>
      <c r="M1062" s="17"/>
      <c r="N1062" s="17">
        <v>9.3754294873609603E-2</v>
      </c>
      <c r="O1062" s="17">
        <v>0.117626909287165</v>
      </c>
      <c r="P1062" s="17">
        <v>0.120452962134606</v>
      </c>
      <c r="Q1062" s="17">
        <v>0.12374598640432</v>
      </c>
      <c r="R1062" s="17">
        <v>0.103061790980374</v>
      </c>
      <c r="S1062" s="17">
        <v>0.126304718306298</v>
      </c>
      <c r="T1062" s="17">
        <v>6.7856688555927205E-2</v>
      </c>
      <c r="U1062" s="17">
        <v>9.9693652189265305E-2</v>
      </c>
      <c r="V1062" s="17">
        <v>8.15872468877233E-2</v>
      </c>
      <c r="W1062" s="17">
        <v>0.114108050918981</v>
      </c>
      <c r="X1062" s="17">
        <v>0.12985993647024999</v>
      </c>
      <c r="Y1062" s="17">
        <v>7.1911330288494196E-2</v>
      </c>
      <c r="Z1062" s="17"/>
      <c r="AA1062" s="17">
        <v>0.14414585146591699</v>
      </c>
      <c r="AB1062" s="17">
        <v>5.8493901419561303E-2</v>
      </c>
      <c r="AC1062" s="17">
        <v>0.16189189507882201</v>
      </c>
      <c r="AD1062" s="17">
        <v>0.10768345186730401</v>
      </c>
      <c r="AE1062" s="17">
        <v>0.119360431309794</v>
      </c>
      <c r="AF1062" s="17"/>
      <c r="AG1062" s="17">
        <v>0.158999452907189</v>
      </c>
      <c r="AH1062" s="17">
        <v>7.2774423050371503E-2</v>
      </c>
      <c r="AI1062" s="17">
        <v>0.162055351147672</v>
      </c>
      <c r="AJ1062" s="17">
        <v>0.11947642892332699</v>
      </c>
      <c r="AK1062" s="17">
        <v>9.4598960109917501E-2</v>
      </c>
    </row>
    <row r="1063" spans="2:37" x14ac:dyDescent="0.2">
      <c r="B1063" t="s">
        <v>402</v>
      </c>
      <c r="C1063" s="17">
        <v>4.2976888128911102E-2</v>
      </c>
      <c r="D1063" s="17">
        <v>3.8108844699814702E-2</v>
      </c>
      <c r="E1063" s="17">
        <v>4.7729267120443897E-2</v>
      </c>
      <c r="F1063" s="17"/>
      <c r="G1063" s="17">
        <v>3.1109712479465899E-2</v>
      </c>
      <c r="H1063" s="17">
        <v>1.58566897595772E-2</v>
      </c>
      <c r="I1063" s="17">
        <v>2.6136022528011501E-2</v>
      </c>
      <c r="J1063" s="17">
        <v>6.24185623615039E-2</v>
      </c>
      <c r="K1063" s="17">
        <v>3.3195441936691501E-2</v>
      </c>
      <c r="L1063" s="17">
        <v>7.7249220697076695E-2</v>
      </c>
      <c r="M1063" s="17"/>
      <c r="N1063" s="17">
        <v>1.7079620089478099E-2</v>
      </c>
      <c r="O1063" s="17">
        <v>2.7329227921572798E-2</v>
      </c>
      <c r="P1063" s="17">
        <v>2.86717171550336E-2</v>
      </c>
      <c r="Q1063" s="17">
        <v>8.0444718555223199E-2</v>
      </c>
      <c r="R1063" s="17">
        <v>6.8143664568518295E-2</v>
      </c>
      <c r="S1063" s="17">
        <v>1.32936345527349E-2</v>
      </c>
      <c r="T1063" s="17">
        <v>7.7616893807711002E-2</v>
      </c>
      <c r="U1063" s="17">
        <v>2.9192468442943698E-2</v>
      </c>
      <c r="V1063" s="17">
        <v>1.76630435226411E-2</v>
      </c>
      <c r="W1063" s="17">
        <v>8.5918176022946893E-2</v>
      </c>
      <c r="X1063" s="17">
        <v>7.2252427654196205E-2</v>
      </c>
      <c r="Y1063" s="17">
        <v>2.93632542282312E-2</v>
      </c>
      <c r="Z1063" s="17"/>
      <c r="AA1063" s="17">
        <v>5.0470413864212103E-2</v>
      </c>
      <c r="AB1063" s="17">
        <v>1.6130812839787598E-2</v>
      </c>
      <c r="AC1063" s="17">
        <v>2.7372870134556401E-2</v>
      </c>
      <c r="AD1063" s="17">
        <v>4.5566717407728698E-2</v>
      </c>
      <c r="AE1063" s="17">
        <v>2.6543286386731001E-2</v>
      </c>
      <c r="AF1063" s="17"/>
      <c r="AG1063" s="17">
        <v>3.41961333570878E-2</v>
      </c>
      <c r="AH1063" s="17">
        <v>2.8755536085243501E-2</v>
      </c>
      <c r="AI1063" s="17">
        <v>3.7106751472610403E-2</v>
      </c>
      <c r="AJ1063" s="17">
        <v>4.7541365271532403E-2</v>
      </c>
      <c r="AK1063" s="17">
        <v>4.83904527385106E-2</v>
      </c>
    </row>
    <row r="1064" spans="2:37" x14ac:dyDescent="0.2">
      <c r="C1064" s="17"/>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c r="AD1064" s="17"/>
      <c r="AE1064" s="17"/>
      <c r="AF1064" s="17"/>
      <c r="AG1064" s="17"/>
      <c r="AH1064" s="17"/>
      <c r="AI1064" s="17"/>
      <c r="AJ1064" s="17"/>
      <c r="AK1064" s="17"/>
    </row>
    <row r="1065" spans="2:37" x14ac:dyDescent="0.2">
      <c r="B1065" s="6" t="s">
        <v>432</v>
      </c>
      <c r="C1065" s="17"/>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c r="AD1065" s="17"/>
      <c r="AE1065" s="17"/>
      <c r="AF1065" s="17"/>
      <c r="AG1065" s="17"/>
      <c r="AH1065" s="17"/>
      <c r="AI1065" s="17"/>
      <c r="AJ1065" s="17"/>
      <c r="AK1065" s="17"/>
    </row>
    <row r="1066" spans="2:37" x14ac:dyDescent="0.2">
      <c r="B1066" s="21" t="s">
        <v>60</v>
      </c>
      <c r="C1066" s="17"/>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c r="AD1066" s="17"/>
      <c r="AE1066" s="17"/>
      <c r="AF1066" s="17"/>
      <c r="AG1066" s="17"/>
      <c r="AH1066" s="17"/>
      <c r="AI1066" s="17"/>
      <c r="AJ1066" s="17"/>
      <c r="AK1066" s="17"/>
    </row>
    <row r="1067" spans="2:37" x14ac:dyDescent="0.2">
      <c r="B1067" t="s">
        <v>429</v>
      </c>
      <c r="C1067" s="17">
        <v>0.467714297656601</v>
      </c>
      <c r="D1067" s="17">
        <v>0.49433018114478799</v>
      </c>
      <c r="E1067" s="17">
        <v>0.44173080606030801</v>
      </c>
      <c r="F1067" s="17"/>
      <c r="G1067" s="17">
        <v>0.39946379633397699</v>
      </c>
      <c r="H1067" s="17">
        <v>0.48463696896009301</v>
      </c>
      <c r="I1067" s="17">
        <v>0.47620055984866</v>
      </c>
      <c r="J1067" s="17">
        <v>0.45031187706297299</v>
      </c>
      <c r="K1067" s="17">
        <v>0.485221145261299</v>
      </c>
      <c r="L1067" s="17">
        <v>0.49458933695856699</v>
      </c>
      <c r="M1067" s="17"/>
      <c r="N1067" s="17">
        <v>0.43015812080879701</v>
      </c>
      <c r="O1067" s="17">
        <v>0.49871389913237302</v>
      </c>
      <c r="P1067" s="17">
        <v>0.58442917714440701</v>
      </c>
      <c r="Q1067" s="17">
        <v>0.50571221685018397</v>
      </c>
      <c r="R1067" s="17">
        <v>0.45458223320018398</v>
      </c>
      <c r="S1067" s="17">
        <v>0.40224703120622202</v>
      </c>
      <c r="T1067" s="17">
        <v>0.41133620786036801</v>
      </c>
      <c r="U1067" s="17">
        <v>0.54338473334646997</v>
      </c>
      <c r="V1067" s="17">
        <v>0.52710698163498504</v>
      </c>
      <c r="W1067" s="17">
        <v>0.39203987184439298</v>
      </c>
      <c r="X1067" s="17">
        <v>0.41843835965175702</v>
      </c>
      <c r="Y1067" s="17">
        <v>0.45164842012060402</v>
      </c>
      <c r="Z1067" s="17"/>
      <c r="AA1067" s="17">
        <v>0.51679359962862403</v>
      </c>
      <c r="AB1067" s="17">
        <v>0.526301496413492</v>
      </c>
      <c r="AC1067" s="17">
        <v>0.515438551680521</v>
      </c>
      <c r="AD1067" s="17">
        <v>0.45684804058573603</v>
      </c>
      <c r="AE1067" s="17">
        <v>0.406074438749008</v>
      </c>
      <c r="AF1067" s="17"/>
      <c r="AG1067" s="17">
        <v>0.51176210917885001</v>
      </c>
      <c r="AH1067" s="17">
        <v>0.51762420420321598</v>
      </c>
      <c r="AI1067" s="17">
        <v>0.46833870011111101</v>
      </c>
      <c r="AJ1067" s="17">
        <v>0.42463056124518</v>
      </c>
      <c r="AK1067" s="17">
        <v>0.378616487866129</v>
      </c>
    </row>
    <row r="1068" spans="2:37" x14ac:dyDescent="0.2">
      <c r="B1068" t="s">
        <v>430</v>
      </c>
      <c r="C1068" s="17">
        <v>0.12654291543668</v>
      </c>
      <c r="D1068" s="17">
        <v>0.133549769228819</v>
      </c>
      <c r="E1068" s="17">
        <v>0.11970254409581001</v>
      </c>
      <c r="F1068" s="17"/>
      <c r="G1068" s="17">
        <v>0.20290286172559899</v>
      </c>
      <c r="H1068" s="17">
        <v>0.167837165940423</v>
      </c>
      <c r="I1068" s="17">
        <v>0.13148126546370301</v>
      </c>
      <c r="J1068" s="17">
        <v>0.114578794865708</v>
      </c>
      <c r="K1068" s="17">
        <v>9.3156883978629201E-2</v>
      </c>
      <c r="L1068" s="17">
        <v>7.0685513335636593E-2</v>
      </c>
      <c r="M1068" s="17"/>
      <c r="N1068" s="17">
        <v>0.13902059942779099</v>
      </c>
      <c r="O1068" s="17">
        <v>0.11108647620961799</v>
      </c>
      <c r="P1068" s="17">
        <v>0.11774955304689901</v>
      </c>
      <c r="Q1068" s="17">
        <v>9.4785570064581298E-2</v>
      </c>
      <c r="R1068" s="17">
        <v>0.120213305184356</v>
      </c>
      <c r="S1068" s="17">
        <v>0.19865041126744501</v>
      </c>
      <c r="T1068" s="17">
        <v>0.12993873815607701</v>
      </c>
      <c r="U1068" s="17">
        <v>0.150221500783812</v>
      </c>
      <c r="V1068" s="17">
        <v>0.10841164127005801</v>
      </c>
      <c r="W1068" s="17">
        <v>0.15680024370966</v>
      </c>
      <c r="X1068" s="17">
        <v>7.3167792907210594E-2</v>
      </c>
      <c r="Y1068" s="17">
        <v>7.6339245888764701E-2</v>
      </c>
      <c r="Z1068" s="17"/>
      <c r="AA1068" s="17">
        <v>0.128808658611621</v>
      </c>
      <c r="AB1068" s="17">
        <v>0.15602956644386601</v>
      </c>
      <c r="AC1068" s="17">
        <v>0.119049000807067</v>
      </c>
      <c r="AD1068" s="17">
        <v>0.137191515533891</v>
      </c>
      <c r="AE1068" s="17">
        <v>0.17162540813775901</v>
      </c>
      <c r="AF1068" s="17"/>
      <c r="AG1068" s="17">
        <v>0.101895884276237</v>
      </c>
      <c r="AH1068" s="17">
        <v>0.13003018929011501</v>
      </c>
      <c r="AI1068" s="17">
        <v>0.13941592001242201</v>
      </c>
      <c r="AJ1068" s="17">
        <v>0.15627333234087101</v>
      </c>
      <c r="AK1068" s="17">
        <v>0.17469772279085699</v>
      </c>
    </row>
    <row r="1069" spans="2:37" x14ac:dyDescent="0.2">
      <c r="B1069" t="s">
        <v>431</v>
      </c>
      <c r="C1069" s="17">
        <v>0.108798131953697</v>
      </c>
      <c r="D1069" s="17">
        <v>0.113186819980888</v>
      </c>
      <c r="E1069" s="17">
        <v>0.104513718906732</v>
      </c>
      <c r="F1069" s="17"/>
      <c r="G1069" s="17">
        <v>0.140867407059585</v>
      </c>
      <c r="H1069" s="17">
        <v>0.16536833121511199</v>
      </c>
      <c r="I1069" s="17">
        <v>0.11050934605419099</v>
      </c>
      <c r="J1069" s="17">
        <v>9.6436984815677695E-2</v>
      </c>
      <c r="K1069" s="17">
        <v>6.5399353450419598E-2</v>
      </c>
      <c r="L1069" s="17">
        <v>7.9475981703346396E-2</v>
      </c>
      <c r="M1069" s="17"/>
      <c r="N1069" s="17">
        <v>0.134065796156704</v>
      </c>
      <c r="O1069" s="17">
        <v>9.7957303508682605E-2</v>
      </c>
      <c r="P1069" s="17">
        <v>9.5866045276006701E-2</v>
      </c>
      <c r="Q1069" s="17">
        <v>9.7959404325840896E-2</v>
      </c>
      <c r="R1069" s="17">
        <v>7.5981188184849793E-2</v>
      </c>
      <c r="S1069" s="17">
        <v>0.117466185070546</v>
      </c>
      <c r="T1069" s="17">
        <v>0.10265097781014799</v>
      </c>
      <c r="U1069" s="17">
        <v>8.4519132542367398E-2</v>
      </c>
      <c r="V1069" s="17">
        <v>0.118745770016821</v>
      </c>
      <c r="W1069" s="17">
        <v>8.4918546599642403E-2</v>
      </c>
      <c r="X1069" s="17">
        <v>0.15450883159452899</v>
      </c>
      <c r="Y1069" s="17">
        <v>0.163120107893859</v>
      </c>
      <c r="Z1069" s="17"/>
      <c r="AA1069" s="17">
        <v>0.119762663629616</v>
      </c>
      <c r="AB1069" s="17">
        <v>0.108655113610325</v>
      </c>
      <c r="AC1069" s="17">
        <v>9.6038119616709397E-2</v>
      </c>
      <c r="AD1069" s="17">
        <v>0.121122028554287</v>
      </c>
      <c r="AE1069" s="17">
        <v>0.13648749815838801</v>
      </c>
      <c r="AF1069" s="17"/>
      <c r="AG1069" s="17">
        <v>0.106722846828781</v>
      </c>
      <c r="AH1069" s="17">
        <v>9.6204119876441799E-2</v>
      </c>
      <c r="AI1069" s="17">
        <v>0.100287272412051</v>
      </c>
      <c r="AJ1069" s="17">
        <v>0.145845852482652</v>
      </c>
      <c r="AK1069" s="17">
        <v>0.181548854391369</v>
      </c>
    </row>
    <row r="1070" spans="2:37" x14ac:dyDescent="0.2">
      <c r="B1070" t="s">
        <v>126</v>
      </c>
      <c r="C1070" s="17">
        <v>0</v>
      </c>
      <c r="D1070" s="17">
        <v>0</v>
      </c>
      <c r="E1070" s="17">
        <v>0</v>
      </c>
      <c r="F1070" s="17"/>
      <c r="G1070" s="17">
        <v>0</v>
      </c>
      <c r="H1070" s="17">
        <v>0</v>
      </c>
      <c r="I1070" s="17">
        <v>0</v>
      </c>
      <c r="J1070" s="17">
        <v>0</v>
      </c>
      <c r="K1070" s="17">
        <v>0</v>
      </c>
      <c r="L1070" s="17">
        <v>0</v>
      </c>
      <c r="M1070" s="17"/>
      <c r="N1070" s="17">
        <v>0</v>
      </c>
      <c r="O1070" s="17">
        <v>0</v>
      </c>
      <c r="P1070" s="17">
        <v>0</v>
      </c>
      <c r="Q1070" s="17">
        <v>0</v>
      </c>
      <c r="R1070" s="17">
        <v>0</v>
      </c>
      <c r="S1070" s="17">
        <v>0</v>
      </c>
      <c r="T1070" s="17">
        <v>0</v>
      </c>
      <c r="U1070" s="17">
        <v>0</v>
      </c>
      <c r="V1070" s="17">
        <v>0</v>
      </c>
      <c r="W1070" s="17">
        <v>0</v>
      </c>
      <c r="X1070" s="17">
        <v>0</v>
      </c>
      <c r="Y1070" s="17">
        <v>0</v>
      </c>
      <c r="Z1070" s="17"/>
      <c r="AA1070" s="17">
        <v>0</v>
      </c>
      <c r="AB1070" s="17">
        <v>0</v>
      </c>
      <c r="AC1070" s="17">
        <v>0</v>
      </c>
      <c r="AD1070" s="17">
        <v>0</v>
      </c>
      <c r="AE1070" s="17">
        <v>0</v>
      </c>
      <c r="AF1070" s="17"/>
      <c r="AG1070" s="17">
        <v>0</v>
      </c>
      <c r="AH1070" s="17">
        <v>0</v>
      </c>
      <c r="AI1070" s="17">
        <v>0</v>
      </c>
      <c r="AJ1070" s="17">
        <v>0</v>
      </c>
      <c r="AK1070" s="17">
        <v>0</v>
      </c>
    </row>
    <row r="1071" spans="2:37" x14ac:dyDescent="0.2">
      <c r="B1071" t="s">
        <v>73</v>
      </c>
      <c r="C1071" s="17">
        <v>0</v>
      </c>
      <c r="D1071" s="17">
        <v>0</v>
      </c>
      <c r="E1071" s="17">
        <v>0</v>
      </c>
      <c r="F1071" s="17"/>
      <c r="G1071" s="17">
        <v>0</v>
      </c>
      <c r="H1071" s="17">
        <v>0</v>
      </c>
      <c r="I1071" s="17">
        <v>0</v>
      </c>
      <c r="J1071" s="17">
        <v>0</v>
      </c>
      <c r="K1071" s="17">
        <v>0</v>
      </c>
      <c r="L1071" s="17">
        <v>0</v>
      </c>
      <c r="M1071" s="17"/>
      <c r="N1071" s="17">
        <v>0</v>
      </c>
      <c r="O1071" s="17">
        <v>0</v>
      </c>
      <c r="P1071" s="17">
        <v>0</v>
      </c>
      <c r="Q1071" s="17">
        <v>0</v>
      </c>
      <c r="R1071" s="17">
        <v>0</v>
      </c>
      <c r="S1071" s="17">
        <v>0</v>
      </c>
      <c r="T1071" s="17">
        <v>0</v>
      </c>
      <c r="U1071" s="17">
        <v>0</v>
      </c>
      <c r="V1071" s="17">
        <v>0</v>
      </c>
      <c r="W1071" s="17">
        <v>0</v>
      </c>
      <c r="X1071" s="17">
        <v>0</v>
      </c>
      <c r="Y1071" s="17">
        <v>0</v>
      </c>
      <c r="Z1071" s="17"/>
      <c r="AA1071" s="17">
        <v>0</v>
      </c>
      <c r="AB1071" s="17">
        <v>0</v>
      </c>
      <c r="AC1071" s="17">
        <v>0</v>
      </c>
      <c r="AD1071" s="17">
        <v>0</v>
      </c>
      <c r="AE1071" s="17">
        <v>0</v>
      </c>
      <c r="AF1071" s="17"/>
      <c r="AG1071" s="17">
        <v>0</v>
      </c>
      <c r="AH1071" s="17">
        <v>0</v>
      </c>
      <c r="AI1071" s="17">
        <v>0</v>
      </c>
      <c r="AJ1071" s="17">
        <v>0</v>
      </c>
      <c r="AK1071" s="17">
        <v>0</v>
      </c>
    </row>
    <row r="1072" spans="2:37" x14ac:dyDescent="0.2">
      <c r="B1072" t="s">
        <v>153</v>
      </c>
      <c r="C1072" s="17">
        <v>0.29694465495302003</v>
      </c>
      <c r="D1072" s="17">
        <v>0.25893322964550802</v>
      </c>
      <c r="E1072" s="17">
        <v>0.33405293093715099</v>
      </c>
      <c r="F1072" s="17"/>
      <c r="G1072" s="17">
        <v>0.25676593488083999</v>
      </c>
      <c r="H1072" s="17">
        <v>0.182157533884371</v>
      </c>
      <c r="I1072" s="17">
        <v>0.28180882863344497</v>
      </c>
      <c r="J1072" s="17">
        <v>0.33867234325564199</v>
      </c>
      <c r="K1072" s="17">
        <v>0.35622261730965099</v>
      </c>
      <c r="L1072" s="17">
        <v>0.35524916800245199</v>
      </c>
      <c r="M1072" s="17"/>
      <c r="N1072" s="17">
        <v>0.296755483606708</v>
      </c>
      <c r="O1072" s="17">
        <v>0.29224232114932602</v>
      </c>
      <c r="P1072" s="17">
        <v>0.20195522453268799</v>
      </c>
      <c r="Q1072" s="17">
        <v>0.30154280875939399</v>
      </c>
      <c r="R1072" s="17">
        <v>0.34922327343061099</v>
      </c>
      <c r="S1072" s="17">
        <v>0.28163637245578799</v>
      </c>
      <c r="T1072" s="17">
        <v>0.35607407617340597</v>
      </c>
      <c r="U1072" s="17">
        <v>0.22187463332735</v>
      </c>
      <c r="V1072" s="17">
        <v>0.24573560707813499</v>
      </c>
      <c r="W1072" s="17">
        <v>0.36624133784630503</v>
      </c>
      <c r="X1072" s="17">
        <v>0.353885015846504</v>
      </c>
      <c r="Y1072" s="17">
        <v>0.30889222609677203</v>
      </c>
      <c r="Z1072" s="17"/>
      <c r="AA1072" s="17">
        <v>0.23463507813014001</v>
      </c>
      <c r="AB1072" s="17">
        <v>0.20901382353231601</v>
      </c>
      <c r="AC1072" s="17">
        <v>0.26947432789570303</v>
      </c>
      <c r="AD1072" s="17">
        <v>0.284838415326086</v>
      </c>
      <c r="AE1072" s="17">
        <v>0.28581265495484598</v>
      </c>
      <c r="AF1072" s="17"/>
      <c r="AG1072" s="17">
        <v>0.27961915971613199</v>
      </c>
      <c r="AH1072" s="17">
        <v>0.25614148663022801</v>
      </c>
      <c r="AI1072" s="17">
        <v>0.29195810746441703</v>
      </c>
      <c r="AJ1072" s="17">
        <v>0.27325025393129598</v>
      </c>
      <c r="AK1072" s="17">
        <v>0.26513693495164598</v>
      </c>
    </row>
    <row r="1073" spans="2:37" x14ac:dyDescent="0.2">
      <c r="C1073" s="17"/>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c r="AC1073" s="17"/>
      <c r="AD1073" s="17"/>
      <c r="AE1073" s="17"/>
      <c r="AF1073" s="17"/>
      <c r="AG1073" s="17"/>
      <c r="AH1073" s="17"/>
      <c r="AI1073" s="17"/>
      <c r="AJ1073" s="17"/>
      <c r="AK1073" s="17"/>
    </row>
    <row r="1074" spans="2:37" x14ac:dyDescent="0.2">
      <c r="B1074" s="6" t="s">
        <v>436</v>
      </c>
      <c r="C1074" s="17"/>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c r="AD1074" s="17"/>
      <c r="AE1074" s="17"/>
      <c r="AF1074" s="17"/>
      <c r="AG1074" s="17"/>
      <c r="AH1074" s="17"/>
      <c r="AI1074" s="17"/>
      <c r="AJ1074" s="17"/>
      <c r="AK1074" s="17"/>
    </row>
    <row r="1075" spans="2:37" x14ac:dyDescent="0.2">
      <c r="B1075" s="21" t="s">
        <v>60</v>
      </c>
      <c r="C1075" s="17"/>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c r="AD1075" s="17"/>
      <c r="AE1075" s="17"/>
      <c r="AF1075" s="17"/>
      <c r="AG1075" s="17"/>
      <c r="AH1075" s="17"/>
      <c r="AI1075" s="17"/>
      <c r="AJ1075" s="17"/>
      <c r="AK1075" s="17"/>
    </row>
    <row r="1076" spans="2:37" x14ac:dyDescent="0.2">
      <c r="B1076" t="s">
        <v>433</v>
      </c>
      <c r="C1076" s="17">
        <v>0.28825228979670098</v>
      </c>
      <c r="D1076" s="17">
        <v>0.29963364168752998</v>
      </c>
      <c r="E1076" s="17">
        <v>0.27714135818546698</v>
      </c>
      <c r="F1076" s="17"/>
      <c r="G1076" s="17">
        <v>0.33246081754261098</v>
      </c>
      <c r="H1076" s="17">
        <v>0.39098874421957902</v>
      </c>
      <c r="I1076" s="17">
        <v>0.23531817421699699</v>
      </c>
      <c r="J1076" s="17">
        <v>0.24753120545892501</v>
      </c>
      <c r="K1076" s="17">
        <v>0.244194094938053</v>
      </c>
      <c r="L1076" s="17">
        <v>0.28121565852730701</v>
      </c>
      <c r="M1076" s="17"/>
      <c r="N1076" s="17">
        <v>0.36292194730344401</v>
      </c>
      <c r="O1076" s="17">
        <v>0.26784727913539502</v>
      </c>
      <c r="P1076" s="17">
        <v>0.26993860988611501</v>
      </c>
      <c r="Q1076" s="17">
        <v>0.32166060155273302</v>
      </c>
      <c r="R1076" s="17">
        <v>0.211913569719684</v>
      </c>
      <c r="S1076" s="17">
        <v>0.24364807755168399</v>
      </c>
      <c r="T1076" s="17">
        <v>0.25823859221595702</v>
      </c>
      <c r="U1076" s="17">
        <v>0.37956794570271601</v>
      </c>
      <c r="V1076" s="17">
        <v>0.34485189708078601</v>
      </c>
      <c r="W1076" s="17">
        <v>0.26852100169114401</v>
      </c>
      <c r="X1076" s="17">
        <v>0.207862265382701</v>
      </c>
      <c r="Y1076" s="17">
        <v>0.23105111984986601</v>
      </c>
      <c r="Z1076" s="17"/>
      <c r="AA1076" s="17">
        <v>0.30388420800740001</v>
      </c>
      <c r="AB1076" s="17">
        <v>0.407522181916463</v>
      </c>
      <c r="AC1076" s="17">
        <v>0.27820955736605502</v>
      </c>
      <c r="AD1076" s="17">
        <v>0.25930781251574703</v>
      </c>
      <c r="AE1076" s="17">
        <v>0.25207954778455999</v>
      </c>
      <c r="AF1076" s="17"/>
      <c r="AG1076" s="17">
        <v>0.29242898093363701</v>
      </c>
      <c r="AH1076" s="17">
        <v>0.34025685939161299</v>
      </c>
      <c r="AI1076" s="17">
        <v>0.25274923938406102</v>
      </c>
      <c r="AJ1076" s="17">
        <v>0.25790382290240998</v>
      </c>
      <c r="AK1076" s="17">
        <v>0.300777929651737</v>
      </c>
    </row>
    <row r="1077" spans="2:37" x14ac:dyDescent="0.2">
      <c r="B1077" t="s">
        <v>434</v>
      </c>
      <c r="C1077" s="17">
        <v>0.46856972982601502</v>
      </c>
      <c r="D1077" s="17">
        <v>0.47109979602418001</v>
      </c>
      <c r="E1077" s="17">
        <v>0.46609977785815598</v>
      </c>
      <c r="F1077" s="17"/>
      <c r="G1077" s="17">
        <v>0.45787943852892798</v>
      </c>
      <c r="H1077" s="17">
        <v>0.419807989463724</v>
      </c>
      <c r="I1077" s="17">
        <v>0.54190434592603298</v>
      </c>
      <c r="J1077" s="17">
        <v>0.44428451825385601</v>
      </c>
      <c r="K1077" s="17">
        <v>0.515561975607428</v>
      </c>
      <c r="L1077" s="17">
        <v>0.44388551211914201</v>
      </c>
      <c r="M1077" s="17"/>
      <c r="N1077" s="17">
        <v>0.44560008811086799</v>
      </c>
      <c r="O1077" s="17">
        <v>0.48128254955058603</v>
      </c>
      <c r="P1077" s="17">
        <v>0.49837529710793299</v>
      </c>
      <c r="Q1077" s="17">
        <v>0.43492343008712903</v>
      </c>
      <c r="R1077" s="17">
        <v>0.50921907713632597</v>
      </c>
      <c r="S1077" s="17">
        <v>0.50595151242469105</v>
      </c>
      <c r="T1077" s="17">
        <v>0.415601770617887</v>
      </c>
      <c r="U1077" s="17">
        <v>0.48277526671642901</v>
      </c>
      <c r="V1077" s="17">
        <v>0.46974644935389298</v>
      </c>
      <c r="W1077" s="17">
        <v>0.45352839127038702</v>
      </c>
      <c r="X1077" s="17">
        <v>0.43897722144660001</v>
      </c>
      <c r="Y1077" s="17">
        <v>0.54803204591642196</v>
      </c>
      <c r="Z1077" s="17"/>
      <c r="AA1077" s="17">
        <v>0.500791285191025</v>
      </c>
      <c r="AB1077" s="17">
        <v>0.467556777746234</v>
      </c>
      <c r="AC1077" s="17">
        <v>0.50232622210986499</v>
      </c>
      <c r="AD1077" s="17">
        <v>0.46546804109041401</v>
      </c>
      <c r="AE1077" s="17">
        <v>0.52587047451086899</v>
      </c>
      <c r="AF1077" s="17"/>
      <c r="AG1077" s="17">
        <v>0.47872732853269401</v>
      </c>
      <c r="AH1077" s="17">
        <v>0.491647028771178</v>
      </c>
      <c r="AI1077" s="17">
        <v>0.49696774928714499</v>
      </c>
      <c r="AJ1077" s="17">
        <v>0.44549724536714203</v>
      </c>
      <c r="AK1077" s="17">
        <v>0.45343825407937</v>
      </c>
    </row>
    <row r="1078" spans="2:37" x14ac:dyDescent="0.2">
      <c r="B1078" t="s">
        <v>435</v>
      </c>
      <c r="C1078" s="17">
        <v>9.9996492312261903E-2</v>
      </c>
      <c r="D1078" s="17">
        <v>0.110682386596439</v>
      </c>
      <c r="E1078" s="17">
        <v>8.9564494274133599E-2</v>
      </c>
      <c r="F1078" s="17"/>
      <c r="G1078" s="17">
        <v>9.4897244967771396E-2</v>
      </c>
      <c r="H1078" s="17">
        <v>0.11342477355740201</v>
      </c>
      <c r="I1078" s="17">
        <v>8.8947863622073395E-2</v>
      </c>
      <c r="J1078" s="17">
        <v>0.120370837123897</v>
      </c>
      <c r="K1078" s="17">
        <v>0.11067436461463399</v>
      </c>
      <c r="L1078" s="17">
        <v>7.7779017896905403E-2</v>
      </c>
      <c r="M1078" s="17"/>
      <c r="N1078" s="17">
        <v>9.7935161963436504E-2</v>
      </c>
      <c r="O1078" s="17">
        <v>9.7786119735832205E-2</v>
      </c>
      <c r="P1078" s="17">
        <v>8.9765256864619697E-2</v>
      </c>
      <c r="Q1078" s="17">
        <v>7.8251617906600401E-2</v>
      </c>
      <c r="R1078" s="17">
        <v>0.10517211426462</v>
      </c>
      <c r="S1078" s="17">
        <v>9.8346724368501601E-2</v>
      </c>
      <c r="T1078" s="17">
        <v>0.15647080215107401</v>
      </c>
      <c r="U1078" s="17">
        <v>7.9039546725170801E-2</v>
      </c>
      <c r="V1078" s="17">
        <v>8.5814642737840396E-2</v>
      </c>
      <c r="W1078" s="17">
        <v>8.7917184920999703E-2</v>
      </c>
      <c r="X1078" s="17">
        <v>0.17055610657138501</v>
      </c>
      <c r="Y1078" s="17">
        <v>5.3067071724188897E-2</v>
      </c>
      <c r="Z1078" s="17"/>
      <c r="AA1078" s="17">
        <v>9.5095263034291902E-2</v>
      </c>
      <c r="AB1078" s="17">
        <v>5.55074598069491E-2</v>
      </c>
      <c r="AC1078" s="17">
        <v>6.7965880658373903E-2</v>
      </c>
      <c r="AD1078" s="17">
        <v>0.123319902708907</v>
      </c>
      <c r="AE1078" s="17">
        <v>0.152011166925027</v>
      </c>
      <c r="AF1078" s="17"/>
      <c r="AG1078" s="17">
        <v>9.6686074409994896E-2</v>
      </c>
      <c r="AH1078" s="17">
        <v>6.0265567810957897E-2</v>
      </c>
      <c r="AI1078" s="17">
        <v>0.112037311262092</v>
      </c>
      <c r="AJ1078" s="17">
        <v>0.164904690864251</v>
      </c>
      <c r="AK1078" s="17">
        <v>0.121549877971486</v>
      </c>
    </row>
    <row r="1079" spans="2:37" x14ac:dyDescent="0.2">
      <c r="B1079" t="s">
        <v>153</v>
      </c>
      <c r="C1079" s="17">
        <v>0.14318148806501901</v>
      </c>
      <c r="D1079" s="17">
        <v>0.11858417569185301</v>
      </c>
      <c r="E1079" s="17">
        <v>0.16719436968224499</v>
      </c>
      <c r="F1079" s="17"/>
      <c r="G1079" s="17">
        <v>0.11476249896068901</v>
      </c>
      <c r="H1079" s="17">
        <v>7.5778492759293603E-2</v>
      </c>
      <c r="I1079" s="17">
        <v>0.133829616234896</v>
      </c>
      <c r="J1079" s="17">
        <v>0.18781343916332299</v>
      </c>
      <c r="K1079" s="17">
        <v>0.12956956483988499</v>
      </c>
      <c r="L1079" s="17">
        <v>0.197119811456647</v>
      </c>
      <c r="M1079" s="17"/>
      <c r="N1079" s="17">
        <v>9.3542802622251703E-2</v>
      </c>
      <c r="O1079" s="17">
        <v>0.153084051578187</v>
      </c>
      <c r="P1079" s="17">
        <v>0.141920836141332</v>
      </c>
      <c r="Q1079" s="17">
        <v>0.165164350453539</v>
      </c>
      <c r="R1079" s="17">
        <v>0.17369523887937</v>
      </c>
      <c r="S1079" s="17">
        <v>0.152053685655124</v>
      </c>
      <c r="T1079" s="17">
        <v>0.169688835015081</v>
      </c>
      <c r="U1079" s="17">
        <v>5.86172408556839E-2</v>
      </c>
      <c r="V1079" s="17">
        <v>9.9587010827479394E-2</v>
      </c>
      <c r="W1079" s="17">
        <v>0.19003342211746899</v>
      </c>
      <c r="X1079" s="17">
        <v>0.18260440659931401</v>
      </c>
      <c r="Y1079" s="17">
        <v>0.16784976250952299</v>
      </c>
      <c r="Z1079" s="17"/>
      <c r="AA1079" s="17">
        <v>0.100229243767284</v>
      </c>
      <c r="AB1079" s="17">
        <v>6.9413580530352501E-2</v>
      </c>
      <c r="AC1079" s="17">
        <v>0.15149833986570599</v>
      </c>
      <c r="AD1079" s="17">
        <v>0.15190424368493199</v>
      </c>
      <c r="AE1079" s="17">
        <v>7.0038810779544006E-2</v>
      </c>
      <c r="AF1079" s="17"/>
      <c r="AG1079" s="17">
        <v>0.13215761612367499</v>
      </c>
      <c r="AH1079" s="17">
        <v>0.107830544026251</v>
      </c>
      <c r="AI1079" s="17">
        <v>0.138245700066702</v>
      </c>
      <c r="AJ1079" s="17">
        <v>0.13169424086619599</v>
      </c>
      <c r="AK1079" s="17">
        <v>0.124233938297407</v>
      </c>
    </row>
    <row r="1080" spans="2:37" x14ac:dyDescent="0.2">
      <c r="C1080" s="17"/>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c r="AC1080" s="17"/>
      <c r="AD1080" s="17"/>
      <c r="AE1080" s="17"/>
      <c r="AF1080" s="17"/>
      <c r="AG1080" s="17"/>
      <c r="AH1080" s="17"/>
      <c r="AI1080" s="17"/>
      <c r="AJ1080" s="17"/>
      <c r="AK1080" s="17"/>
    </row>
    <row r="1081" spans="2:37" x14ac:dyDescent="0.2">
      <c r="C1081" s="17"/>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c r="AD1081" s="17"/>
      <c r="AE1081" s="17"/>
      <c r="AF1081" s="17"/>
      <c r="AG1081" s="17"/>
      <c r="AH1081" s="17"/>
      <c r="AI1081" s="17"/>
      <c r="AJ1081" s="17"/>
      <c r="AK1081" s="17"/>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K20"/>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59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52</v>
      </c>
      <c r="C9" s="17">
        <v>0.90173169146620702</v>
      </c>
      <c r="D9" s="17">
        <v>0.90098116838300302</v>
      </c>
      <c r="E9" s="17">
        <v>0.90246438216324598</v>
      </c>
      <c r="F9" s="17"/>
      <c r="G9" s="17">
        <v>0.80777530855736202</v>
      </c>
      <c r="H9" s="17">
        <v>0.91721437066710199</v>
      </c>
      <c r="I9" s="17">
        <v>0.90865841476838005</v>
      </c>
      <c r="J9" s="17">
        <v>0.94268747751953996</v>
      </c>
      <c r="K9" s="17">
        <v>0.93845746289232301</v>
      </c>
      <c r="L9" s="17">
        <v>0.88786418217589802</v>
      </c>
      <c r="M9" s="17"/>
      <c r="N9" s="17">
        <v>0.88797768454269999</v>
      </c>
      <c r="O9" s="17">
        <v>0.89112748643391104</v>
      </c>
      <c r="P9" s="17">
        <v>0.90378634980972805</v>
      </c>
      <c r="Q9" s="17">
        <v>0.94386208663200999</v>
      </c>
      <c r="R9" s="17">
        <v>0.856593742794998</v>
      </c>
      <c r="S9" s="17">
        <v>0.91459823641122795</v>
      </c>
      <c r="T9" s="17">
        <v>0.93587278630937598</v>
      </c>
      <c r="U9" s="17">
        <v>0.89738530326779997</v>
      </c>
      <c r="V9" s="17">
        <v>0.902621627222156</v>
      </c>
      <c r="W9" s="17">
        <v>0.87990158053399403</v>
      </c>
      <c r="X9" s="17">
        <v>0.89875124684374597</v>
      </c>
      <c r="Y9" s="17">
        <v>0.92937963921274502</v>
      </c>
      <c r="Z9" s="17"/>
      <c r="AA9" s="17">
        <v>0.88746513071274102</v>
      </c>
      <c r="AB9" s="17">
        <v>0.91936441878581898</v>
      </c>
      <c r="AC9" s="17">
        <v>0.86510604065271302</v>
      </c>
      <c r="AD9" s="17">
        <v>0.87460380572658303</v>
      </c>
      <c r="AE9" s="17">
        <v>0.91553204326479098</v>
      </c>
      <c r="AF9" s="17"/>
      <c r="AG9" s="17">
        <v>0.88783956507386097</v>
      </c>
      <c r="AH9" s="17">
        <v>0.91362296772048002</v>
      </c>
      <c r="AI9" s="17">
        <v>0.87288330008578496</v>
      </c>
      <c r="AJ9" s="17">
        <v>0.89714077828921401</v>
      </c>
      <c r="AK9" s="17">
        <v>0.88629522844974395</v>
      </c>
    </row>
    <row r="10" spans="2:37" ht="16" x14ac:dyDescent="0.2">
      <c r="B10" s="18" t="s">
        <v>53</v>
      </c>
      <c r="C10" s="17">
        <v>4.4662690991020097E-2</v>
      </c>
      <c r="D10" s="17">
        <v>3.7577949015955403E-2</v>
      </c>
      <c r="E10" s="17">
        <v>5.1579099895978898E-2</v>
      </c>
      <c r="F10" s="17"/>
      <c r="G10" s="17">
        <v>6.2073290754851997E-2</v>
      </c>
      <c r="H10" s="17">
        <v>7.9109513831518794E-3</v>
      </c>
      <c r="I10" s="17">
        <v>2.7106195113230799E-2</v>
      </c>
      <c r="J10" s="17">
        <v>2.0816097412549299E-2</v>
      </c>
      <c r="K10" s="17">
        <v>3.9023288951460899E-2</v>
      </c>
      <c r="L10" s="17">
        <v>0.100269764208508</v>
      </c>
      <c r="M10" s="17"/>
      <c r="N10" s="17">
        <v>2.7456601714181399E-2</v>
      </c>
      <c r="O10" s="17">
        <v>6.7198925317267705E-2</v>
      </c>
      <c r="P10" s="17">
        <v>4.5905702680446997E-2</v>
      </c>
      <c r="Q10" s="17">
        <v>3.6657565286061997E-2</v>
      </c>
      <c r="R10" s="17">
        <v>5.6696695095936903E-2</v>
      </c>
      <c r="S10" s="17">
        <v>4.4149286850769701E-2</v>
      </c>
      <c r="T10" s="17">
        <v>3.1981889128072899E-2</v>
      </c>
      <c r="U10" s="17">
        <v>1.96546222520587E-2</v>
      </c>
      <c r="V10" s="17">
        <v>4.5914817281350502E-2</v>
      </c>
      <c r="W10" s="17">
        <v>6.0422366638623298E-2</v>
      </c>
      <c r="X10" s="17">
        <v>4.7630323091617799E-2</v>
      </c>
      <c r="Y10" s="17">
        <v>3.14683522767489E-2</v>
      </c>
      <c r="Z10" s="17"/>
      <c r="AA10" s="17">
        <v>6.32472280209328E-2</v>
      </c>
      <c r="AB10" s="17">
        <v>2.7330907205757399E-2</v>
      </c>
      <c r="AC10" s="17">
        <v>6.1610745302876101E-2</v>
      </c>
      <c r="AD10" s="17">
        <v>6.4473757535652002E-2</v>
      </c>
      <c r="AE10" s="17">
        <v>1.47574641150999E-2</v>
      </c>
      <c r="AF10" s="17"/>
      <c r="AG10" s="17">
        <v>6.8125703917160593E-2</v>
      </c>
      <c r="AH10" s="17">
        <v>3.8730482854745001E-2</v>
      </c>
      <c r="AI10" s="17">
        <v>7.62373549985155E-2</v>
      </c>
      <c r="AJ10" s="17">
        <v>3.7314180097083101E-2</v>
      </c>
      <c r="AK10" s="17">
        <v>4.06828753043302E-2</v>
      </c>
    </row>
    <row r="11" spans="2:37" ht="16" x14ac:dyDescent="0.2">
      <c r="B11" s="18" t="s">
        <v>54</v>
      </c>
      <c r="C11" s="17">
        <v>2.6739814054085799E-2</v>
      </c>
      <c r="D11" s="17">
        <v>2.9962230066234202E-2</v>
      </c>
      <c r="E11" s="17">
        <v>2.3593962464804798E-2</v>
      </c>
      <c r="F11" s="17"/>
      <c r="G11" s="17">
        <v>4.9356923800310301E-2</v>
      </c>
      <c r="H11" s="17">
        <v>4.2837933500499602E-2</v>
      </c>
      <c r="I11" s="17">
        <v>2.8763228233351298E-2</v>
      </c>
      <c r="J11" s="17">
        <v>1.4025798229464899E-2</v>
      </c>
      <c r="K11" s="17">
        <v>2.00909283808085E-2</v>
      </c>
      <c r="L11" s="17">
        <v>1.1866053615594899E-2</v>
      </c>
      <c r="M11" s="17"/>
      <c r="N11" s="17">
        <v>4.1073398319280197E-2</v>
      </c>
      <c r="O11" s="17">
        <v>3.0083147152747999E-2</v>
      </c>
      <c r="P11" s="17">
        <v>3.3431051547851302E-2</v>
      </c>
      <c r="Q11" s="17">
        <v>5.0586065402538297E-3</v>
      </c>
      <c r="R11" s="17">
        <v>4.02895812125727E-2</v>
      </c>
      <c r="S11" s="17">
        <v>0</v>
      </c>
      <c r="T11" s="17">
        <v>1.29267920912375E-2</v>
      </c>
      <c r="U11" s="17">
        <v>5.3037039358312797E-2</v>
      </c>
      <c r="V11" s="17">
        <v>2.5975119943273201E-2</v>
      </c>
      <c r="W11" s="17">
        <v>3.2910172652864701E-2</v>
      </c>
      <c r="X11" s="17">
        <v>3.3972960749350301E-2</v>
      </c>
      <c r="Y11" s="17">
        <v>1.4811715291425101E-2</v>
      </c>
      <c r="Z11" s="17"/>
      <c r="AA11" s="17">
        <v>3.3451501350947002E-2</v>
      </c>
      <c r="AB11" s="17">
        <v>2.32050876120975E-2</v>
      </c>
      <c r="AC11" s="17">
        <v>4.4880474157239399E-2</v>
      </c>
      <c r="AD11" s="17">
        <v>3.4539004064786299E-2</v>
      </c>
      <c r="AE11" s="17">
        <v>2.3267824458971499E-2</v>
      </c>
      <c r="AF11" s="17"/>
      <c r="AG11" s="17">
        <v>2.9754328986187802E-2</v>
      </c>
      <c r="AH11" s="17">
        <v>2.38724828546042E-2</v>
      </c>
      <c r="AI11" s="17">
        <v>1.6919310822417499E-2</v>
      </c>
      <c r="AJ11" s="17">
        <v>4.1534975277264498E-2</v>
      </c>
      <c r="AK11" s="17">
        <v>4.1977129274029898E-2</v>
      </c>
    </row>
    <row r="12" spans="2:37" ht="16" x14ac:dyDescent="0.2">
      <c r="B12" s="18" t="s">
        <v>55</v>
      </c>
      <c r="C12" s="17">
        <v>1.5410007628409E-2</v>
      </c>
      <c r="D12" s="17">
        <v>2.16949027646249E-2</v>
      </c>
      <c r="E12" s="17">
        <v>9.2744412464793296E-3</v>
      </c>
      <c r="F12" s="17"/>
      <c r="G12" s="17">
        <v>4.5404637086564503E-2</v>
      </c>
      <c r="H12" s="17">
        <v>2.08197241289616E-2</v>
      </c>
      <c r="I12" s="17">
        <v>2.2987222408217E-2</v>
      </c>
      <c r="J12" s="17">
        <v>7.7117336150056099E-3</v>
      </c>
      <c r="K12" s="17">
        <v>2.4283197754069699E-3</v>
      </c>
      <c r="L12" s="17">
        <v>0</v>
      </c>
      <c r="M12" s="17"/>
      <c r="N12" s="17">
        <v>2.97837203307512E-2</v>
      </c>
      <c r="O12" s="17">
        <v>5.8206080792452602E-3</v>
      </c>
      <c r="P12" s="17">
        <v>1.1502253646362001E-2</v>
      </c>
      <c r="Q12" s="17">
        <v>1.02408418295666E-2</v>
      </c>
      <c r="R12" s="17">
        <v>2.73816365454864E-2</v>
      </c>
      <c r="S12" s="17">
        <v>1.6713309901882301E-2</v>
      </c>
      <c r="T12" s="17">
        <v>1.40609054026185E-2</v>
      </c>
      <c r="U12" s="17">
        <v>9.7649338172369499E-3</v>
      </c>
      <c r="V12" s="17">
        <v>1.54765398948059E-2</v>
      </c>
      <c r="W12" s="17">
        <v>1.55077364090063E-2</v>
      </c>
      <c r="X12" s="17">
        <v>1.2083899121856201E-2</v>
      </c>
      <c r="Y12" s="17">
        <v>0</v>
      </c>
      <c r="Z12" s="17"/>
      <c r="AA12" s="17">
        <v>1.3179995700585E-2</v>
      </c>
      <c r="AB12" s="17">
        <v>2.0339699930973901E-2</v>
      </c>
      <c r="AC12" s="17">
        <v>1.4978050444502299E-2</v>
      </c>
      <c r="AD12" s="17">
        <v>1.6032002089524499E-2</v>
      </c>
      <c r="AE12" s="17">
        <v>3.6743381614029701E-2</v>
      </c>
      <c r="AF12" s="17"/>
      <c r="AG12" s="17">
        <v>1.2228269639823401E-2</v>
      </c>
      <c r="AH12" s="17">
        <v>1.50229143804093E-2</v>
      </c>
      <c r="AI12" s="17">
        <v>1.6379684712530498E-2</v>
      </c>
      <c r="AJ12" s="17">
        <v>1.51615674081513E-2</v>
      </c>
      <c r="AK12" s="17">
        <v>3.10447669718956E-2</v>
      </c>
    </row>
    <row r="13" spans="2:37" ht="16" x14ac:dyDescent="0.2">
      <c r="B13" s="18" t="s">
        <v>56</v>
      </c>
      <c r="C13" s="17">
        <v>3.6075164204896599E-3</v>
      </c>
      <c r="D13" s="17">
        <v>4.3683198923450198E-3</v>
      </c>
      <c r="E13" s="17">
        <v>2.86478959625475E-3</v>
      </c>
      <c r="F13" s="17"/>
      <c r="G13" s="17">
        <v>1.05538924412445E-2</v>
      </c>
      <c r="H13" s="17">
        <v>2.5100087856083E-3</v>
      </c>
      <c r="I13" s="17">
        <v>6.4791389522470301E-3</v>
      </c>
      <c r="J13" s="17">
        <v>3.6029446703466999E-3</v>
      </c>
      <c r="K13" s="17">
        <v>0</v>
      </c>
      <c r="L13" s="17">
        <v>0</v>
      </c>
      <c r="M13" s="17"/>
      <c r="N13" s="17">
        <v>3.18224503823449E-3</v>
      </c>
      <c r="O13" s="17">
        <v>3.1447865274277001E-3</v>
      </c>
      <c r="P13" s="17">
        <v>5.3746423156123303E-3</v>
      </c>
      <c r="Q13" s="17">
        <v>0</v>
      </c>
      <c r="R13" s="17">
        <v>8.9591842035811609E-3</v>
      </c>
      <c r="S13" s="17">
        <v>1.4134739654051501E-2</v>
      </c>
      <c r="T13" s="17">
        <v>0</v>
      </c>
      <c r="U13" s="17">
        <v>1.0703147509027599E-2</v>
      </c>
      <c r="V13" s="17">
        <v>0</v>
      </c>
      <c r="W13" s="17">
        <v>0</v>
      </c>
      <c r="X13" s="17">
        <v>0</v>
      </c>
      <c r="Y13" s="17">
        <v>0</v>
      </c>
      <c r="Z13" s="17"/>
      <c r="AA13" s="17">
        <v>2.6561442147942701E-3</v>
      </c>
      <c r="AB13" s="17">
        <v>5.8074845575047697E-3</v>
      </c>
      <c r="AC13" s="17">
        <v>4.1888637862461898E-3</v>
      </c>
      <c r="AD13" s="17">
        <v>4.5820470141930197E-3</v>
      </c>
      <c r="AE13" s="17">
        <v>4.8667390374919697E-3</v>
      </c>
      <c r="AF13" s="17"/>
      <c r="AG13" s="17">
        <v>0</v>
      </c>
      <c r="AH13" s="17">
        <v>5.0344797863950998E-3</v>
      </c>
      <c r="AI13" s="17">
        <v>9.6477159227265699E-3</v>
      </c>
      <c r="AJ13" s="17">
        <v>3.9072146929775998E-3</v>
      </c>
      <c r="AK13" s="17">
        <v>0</v>
      </c>
    </row>
    <row r="14" spans="2:37" ht="16" x14ac:dyDescent="0.2">
      <c r="B14" s="18" t="s">
        <v>57</v>
      </c>
      <c r="C14" s="17">
        <v>2.1225942232569999E-3</v>
      </c>
      <c r="D14" s="17">
        <v>2.2388348278476302E-3</v>
      </c>
      <c r="E14" s="17">
        <v>2.00911548888136E-3</v>
      </c>
      <c r="F14" s="17"/>
      <c r="G14" s="17">
        <v>8.5101385176875495E-3</v>
      </c>
      <c r="H14" s="17">
        <v>2.21729328446335E-3</v>
      </c>
      <c r="I14" s="17">
        <v>3.31560728393177E-3</v>
      </c>
      <c r="J14" s="17">
        <v>0</v>
      </c>
      <c r="K14" s="17">
        <v>0</v>
      </c>
      <c r="L14" s="17">
        <v>0</v>
      </c>
      <c r="M14" s="17"/>
      <c r="N14" s="17">
        <v>0</v>
      </c>
      <c r="O14" s="17">
        <v>0</v>
      </c>
      <c r="P14" s="17">
        <v>0</v>
      </c>
      <c r="Q14" s="17">
        <v>0</v>
      </c>
      <c r="R14" s="17">
        <v>0</v>
      </c>
      <c r="S14" s="17">
        <v>0</v>
      </c>
      <c r="T14" s="17">
        <v>0</v>
      </c>
      <c r="U14" s="17">
        <v>9.4549537955645503E-3</v>
      </c>
      <c r="V14" s="17">
        <v>0</v>
      </c>
      <c r="W14" s="17">
        <v>1.1258143765511699E-2</v>
      </c>
      <c r="X14" s="17">
        <v>0</v>
      </c>
      <c r="Y14" s="17">
        <v>2.4340293219080801E-2</v>
      </c>
      <c r="Z14" s="17"/>
      <c r="AA14" s="17">
        <v>0</v>
      </c>
      <c r="AB14" s="17">
        <v>2.0685215977403601E-3</v>
      </c>
      <c r="AC14" s="17">
        <v>9.2358256564225201E-3</v>
      </c>
      <c r="AD14" s="17">
        <v>3.11418446743426E-3</v>
      </c>
      <c r="AE14" s="17">
        <v>0</v>
      </c>
      <c r="AF14" s="17"/>
      <c r="AG14" s="17">
        <v>2.0521323829674398E-3</v>
      </c>
      <c r="AH14" s="17">
        <v>1.35586457729587E-3</v>
      </c>
      <c r="AI14" s="17">
        <v>0</v>
      </c>
      <c r="AJ14" s="17">
        <v>4.9412842353091504E-3</v>
      </c>
      <c r="AK14" s="17">
        <v>0</v>
      </c>
    </row>
    <row r="15" spans="2:37" ht="16" x14ac:dyDescent="0.2">
      <c r="B15" s="18" t="s">
        <v>58</v>
      </c>
      <c r="C15" s="19">
        <v>5.7256852165311596E-3</v>
      </c>
      <c r="D15" s="19">
        <v>3.1765950499900099E-3</v>
      </c>
      <c r="E15" s="19">
        <v>8.2142091443551495E-3</v>
      </c>
      <c r="F15" s="19"/>
      <c r="G15" s="19">
        <v>1.63258088419788E-2</v>
      </c>
      <c r="H15" s="19">
        <v>6.4897182502127899E-3</v>
      </c>
      <c r="I15" s="19">
        <v>2.69019324064142E-3</v>
      </c>
      <c r="J15" s="19">
        <v>1.1155948553092701E-2</v>
      </c>
      <c r="K15" s="19">
        <v>0</v>
      </c>
      <c r="L15" s="19">
        <v>0</v>
      </c>
      <c r="M15" s="19"/>
      <c r="N15" s="19">
        <v>1.05263500548532E-2</v>
      </c>
      <c r="O15" s="19">
        <v>2.62504648940064E-3</v>
      </c>
      <c r="P15" s="19">
        <v>0</v>
      </c>
      <c r="Q15" s="19">
        <v>4.1808997121079699E-3</v>
      </c>
      <c r="R15" s="19">
        <v>1.00791601474251E-2</v>
      </c>
      <c r="S15" s="19">
        <v>1.0404427182068901E-2</v>
      </c>
      <c r="T15" s="19">
        <v>5.1576270686947102E-3</v>
      </c>
      <c r="U15" s="19">
        <v>0</v>
      </c>
      <c r="V15" s="19">
        <v>1.0011895658414901E-2</v>
      </c>
      <c r="W15" s="19">
        <v>0</v>
      </c>
      <c r="X15" s="19">
        <v>7.5615701934298798E-3</v>
      </c>
      <c r="Y15" s="19">
        <v>0</v>
      </c>
      <c r="Z15" s="19"/>
      <c r="AA15" s="19">
        <v>0</v>
      </c>
      <c r="AB15" s="19">
        <v>1.88388031010754E-3</v>
      </c>
      <c r="AC15" s="19">
        <v>0</v>
      </c>
      <c r="AD15" s="19">
        <v>2.6551991018274402E-3</v>
      </c>
      <c r="AE15" s="19">
        <v>4.8325475096162298E-3</v>
      </c>
      <c r="AF15" s="19"/>
      <c r="AG15" s="19">
        <v>0</v>
      </c>
      <c r="AH15" s="19">
        <v>2.3608078260704398E-3</v>
      </c>
      <c r="AI15" s="19">
        <v>7.9326334580253899E-3</v>
      </c>
      <c r="AJ15" s="19">
        <v>0</v>
      </c>
      <c r="AK15" s="19">
        <v>0</v>
      </c>
    </row>
    <row r="16" spans="2:37" x14ac:dyDescent="0.2">
      <c r="B16" s="16"/>
    </row>
    <row r="17" spans="2:2" x14ac:dyDescent="0.2">
      <c r="B17" t="s">
        <v>61</v>
      </c>
    </row>
    <row r="18" spans="2:2" x14ac:dyDescent="0.2">
      <c r="B18" t="s">
        <v>62</v>
      </c>
    </row>
    <row r="20" spans="2:2" x14ac:dyDescent="0.2">
      <c r="B20"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K24"/>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74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32" x14ac:dyDescent="0.2">
      <c r="B9" s="18" t="s">
        <v>63</v>
      </c>
      <c r="C9" s="17">
        <v>0.83358321065743701</v>
      </c>
      <c r="D9" s="17">
        <v>0.81598730359934701</v>
      </c>
      <c r="E9" s="17">
        <v>0.85076103995534802</v>
      </c>
      <c r="F9" s="17"/>
      <c r="G9" s="17">
        <v>0.700026243101877</v>
      </c>
      <c r="H9" s="17">
        <v>0.78973875485488099</v>
      </c>
      <c r="I9" s="17">
        <v>0.78811962130968705</v>
      </c>
      <c r="J9" s="17">
        <v>0.87679843707155403</v>
      </c>
      <c r="K9" s="17">
        <v>0.90507568770973901</v>
      </c>
      <c r="L9" s="17">
        <v>0.91129922097652905</v>
      </c>
      <c r="M9" s="17"/>
      <c r="N9" s="17">
        <v>0.72223131057272605</v>
      </c>
      <c r="O9" s="17">
        <v>0.87299387165845099</v>
      </c>
      <c r="P9" s="17">
        <v>0.89772825675378298</v>
      </c>
      <c r="Q9" s="17">
        <v>0.866176919115769</v>
      </c>
      <c r="R9" s="17">
        <v>0.84392457970899604</v>
      </c>
      <c r="S9" s="17">
        <v>0.83636353133101005</v>
      </c>
      <c r="T9" s="17">
        <v>0.89438561828452501</v>
      </c>
      <c r="U9" s="17">
        <v>0.81636621548572696</v>
      </c>
      <c r="V9" s="17">
        <v>0.83535052656117303</v>
      </c>
      <c r="W9" s="17">
        <v>0.79418886409035405</v>
      </c>
      <c r="X9" s="17">
        <v>0.81403192813611902</v>
      </c>
      <c r="Y9" s="17">
        <v>0.88812349933844303</v>
      </c>
      <c r="Z9" s="17"/>
      <c r="AA9" s="17">
        <v>0.85650176080351503</v>
      </c>
      <c r="AB9" s="17">
        <v>0.79391480090562805</v>
      </c>
      <c r="AC9" s="17">
        <v>0.85839304933856797</v>
      </c>
      <c r="AD9" s="17">
        <v>0.85086655852579895</v>
      </c>
      <c r="AE9" s="17">
        <v>0.81021858111081102</v>
      </c>
      <c r="AF9" s="17"/>
      <c r="AG9" s="17">
        <v>0.88243087828562405</v>
      </c>
      <c r="AH9" s="17">
        <v>0.83898955258756103</v>
      </c>
      <c r="AI9" s="17">
        <v>0.89424335242833297</v>
      </c>
      <c r="AJ9" s="17">
        <v>0.79697929048474203</v>
      </c>
      <c r="AK9" s="17">
        <v>0.78768432136476596</v>
      </c>
    </row>
    <row r="10" spans="2:37" ht="32" x14ac:dyDescent="0.2">
      <c r="B10" s="18" t="s">
        <v>64</v>
      </c>
      <c r="C10" s="17">
        <v>0.78931786497897705</v>
      </c>
      <c r="D10" s="17">
        <v>0.74615798594031302</v>
      </c>
      <c r="E10" s="17">
        <v>0.83145226772371905</v>
      </c>
      <c r="F10" s="17"/>
      <c r="G10" s="17">
        <v>0.83879173028659404</v>
      </c>
      <c r="H10" s="17">
        <v>0.86833261520312599</v>
      </c>
      <c r="I10" s="17">
        <v>0.84047332869277902</v>
      </c>
      <c r="J10" s="17">
        <v>0.80045483188520505</v>
      </c>
      <c r="K10" s="17">
        <v>0.77861184288072305</v>
      </c>
      <c r="L10" s="17">
        <v>0.64928167905186795</v>
      </c>
      <c r="M10" s="17"/>
      <c r="N10" s="17">
        <v>0.78808125734315504</v>
      </c>
      <c r="O10" s="17">
        <v>0.74687918920101004</v>
      </c>
      <c r="P10" s="17">
        <v>0.78654811660731705</v>
      </c>
      <c r="Q10" s="17">
        <v>0.79440670449515904</v>
      </c>
      <c r="R10" s="17">
        <v>0.81568762483202994</v>
      </c>
      <c r="S10" s="17">
        <v>0.80007100117172203</v>
      </c>
      <c r="T10" s="17">
        <v>0.77374612482222904</v>
      </c>
      <c r="U10" s="17">
        <v>0.70426980990055799</v>
      </c>
      <c r="V10" s="17">
        <v>0.81101080407558002</v>
      </c>
      <c r="W10" s="17">
        <v>0.80743325025138801</v>
      </c>
      <c r="X10" s="17">
        <v>0.76056256790353105</v>
      </c>
      <c r="Y10" s="17">
        <v>0.94629645255268802</v>
      </c>
      <c r="Z10" s="17"/>
      <c r="AA10" s="17">
        <v>0.77571425940859695</v>
      </c>
      <c r="AB10" s="17">
        <v>0.81064741816500197</v>
      </c>
      <c r="AC10" s="17">
        <v>0.74202119516960297</v>
      </c>
      <c r="AD10" s="17">
        <v>0.78109871491569205</v>
      </c>
      <c r="AE10" s="17">
        <v>0.87650297475852101</v>
      </c>
      <c r="AF10" s="17"/>
      <c r="AG10" s="17">
        <v>0.72505661000101695</v>
      </c>
      <c r="AH10" s="17">
        <v>0.81158202962409898</v>
      </c>
      <c r="AI10" s="17">
        <v>0.78610801322269896</v>
      </c>
      <c r="AJ10" s="17">
        <v>0.78260539872520796</v>
      </c>
      <c r="AK10" s="17">
        <v>0.82169147940509701</v>
      </c>
    </row>
    <row r="11" spans="2:37" ht="32" x14ac:dyDescent="0.2">
      <c r="B11" s="18" t="s">
        <v>65</v>
      </c>
      <c r="C11" s="17">
        <v>0.69290086094428205</v>
      </c>
      <c r="D11" s="17">
        <v>0.68424489810632005</v>
      </c>
      <c r="E11" s="17">
        <v>0.70135115859297503</v>
      </c>
      <c r="F11" s="17"/>
      <c r="G11" s="17">
        <v>0.70529991138506798</v>
      </c>
      <c r="H11" s="17">
        <v>0.80249168826702399</v>
      </c>
      <c r="I11" s="17">
        <v>0.83134423481265296</v>
      </c>
      <c r="J11" s="17">
        <v>0.74335459537718296</v>
      </c>
      <c r="K11" s="17">
        <v>0.62332523343385504</v>
      </c>
      <c r="L11" s="17">
        <v>0.48942154423058398</v>
      </c>
      <c r="M11" s="17"/>
      <c r="N11" s="17">
        <v>0.72154371441962395</v>
      </c>
      <c r="O11" s="17">
        <v>0.65400473735798104</v>
      </c>
      <c r="P11" s="17">
        <v>0.65166085282154695</v>
      </c>
      <c r="Q11" s="17">
        <v>0.65464715827983999</v>
      </c>
      <c r="R11" s="17">
        <v>0.692658819408837</v>
      </c>
      <c r="S11" s="17">
        <v>0.72184293205012995</v>
      </c>
      <c r="T11" s="17">
        <v>0.68440224343774003</v>
      </c>
      <c r="U11" s="17">
        <v>0.67776570469352504</v>
      </c>
      <c r="V11" s="17">
        <v>0.71516492318268698</v>
      </c>
      <c r="W11" s="17">
        <v>0.67512481380286404</v>
      </c>
      <c r="X11" s="17">
        <v>0.74071718520237595</v>
      </c>
      <c r="Y11" s="17">
        <v>0.80115439289068302</v>
      </c>
      <c r="Z11" s="17"/>
      <c r="AA11" s="17">
        <v>0.68317990090970304</v>
      </c>
      <c r="AB11" s="17">
        <v>0.76628938587433204</v>
      </c>
      <c r="AC11" s="17">
        <v>0.69294081568469301</v>
      </c>
      <c r="AD11" s="17">
        <v>0.65518432840801599</v>
      </c>
      <c r="AE11" s="17">
        <v>0.73686603010028795</v>
      </c>
      <c r="AF11" s="17"/>
      <c r="AG11" s="17">
        <v>0.63159562324174701</v>
      </c>
      <c r="AH11" s="17">
        <v>0.75223375763181</v>
      </c>
      <c r="AI11" s="17">
        <v>0.70130866019318805</v>
      </c>
      <c r="AJ11" s="17">
        <v>0.71420195333453895</v>
      </c>
      <c r="AK11" s="17">
        <v>0.61158501808427601</v>
      </c>
    </row>
    <row r="12" spans="2:37" ht="32" x14ac:dyDescent="0.2">
      <c r="B12" s="18" t="s">
        <v>66</v>
      </c>
      <c r="C12" s="17">
        <v>0.64418740658849905</v>
      </c>
      <c r="D12" s="17">
        <v>0.62856521419644296</v>
      </c>
      <c r="E12" s="17">
        <v>0.65943841656962598</v>
      </c>
      <c r="F12" s="17"/>
      <c r="G12" s="17">
        <v>0.50325962562879101</v>
      </c>
      <c r="H12" s="17">
        <v>0.65575179570301501</v>
      </c>
      <c r="I12" s="17">
        <v>0.66226500744470196</v>
      </c>
      <c r="J12" s="17">
        <v>0.68400965867171404</v>
      </c>
      <c r="K12" s="17">
        <v>0.69948989672455997</v>
      </c>
      <c r="L12" s="17">
        <v>0.64396400866373005</v>
      </c>
      <c r="M12" s="17"/>
      <c r="N12" s="17">
        <v>0.57544583549916295</v>
      </c>
      <c r="O12" s="17">
        <v>0.69272349231459596</v>
      </c>
      <c r="P12" s="17">
        <v>0.65106518163075999</v>
      </c>
      <c r="Q12" s="17">
        <v>0.62117809313003003</v>
      </c>
      <c r="R12" s="17">
        <v>0.60673814650514302</v>
      </c>
      <c r="S12" s="17">
        <v>0.66916366103389602</v>
      </c>
      <c r="T12" s="17">
        <v>0.64166135921291001</v>
      </c>
      <c r="U12" s="17">
        <v>0.62145999422846898</v>
      </c>
      <c r="V12" s="17">
        <v>0.68374438876780197</v>
      </c>
      <c r="W12" s="17">
        <v>0.63168069951765704</v>
      </c>
      <c r="X12" s="17">
        <v>0.68903377421760803</v>
      </c>
      <c r="Y12" s="17">
        <v>0.67251145496228704</v>
      </c>
      <c r="Z12" s="17"/>
      <c r="AA12" s="17">
        <v>0.67974210556946502</v>
      </c>
      <c r="AB12" s="17">
        <v>0.64708077675269804</v>
      </c>
      <c r="AC12" s="17">
        <v>0.64032426282105603</v>
      </c>
      <c r="AD12" s="17">
        <v>0.65234005003708695</v>
      </c>
      <c r="AE12" s="17">
        <v>0.69183953172675805</v>
      </c>
      <c r="AF12" s="17"/>
      <c r="AG12" s="17">
        <v>0.66018801032217</v>
      </c>
      <c r="AH12" s="17">
        <v>0.67563990496220805</v>
      </c>
      <c r="AI12" s="17">
        <v>0.70499101907218398</v>
      </c>
      <c r="AJ12" s="17">
        <v>0.63255937309122001</v>
      </c>
      <c r="AK12" s="17">
        <v>0.62164830053629505</v>
      </c>
    </row>
    <row r="13" spans="2:37" ht="16" x14ac:dyDescent="0.2">
      <c r="B13" s="18" t="s">
        <v>67</v>
      </c>
      <c r="C13" s="17">
        <v>0.57336072565702201</v>
      </c>
      <c r="D13" s="17">
        <v>0.61296418265309605</v>
      </c>
      <c r="E13" s="17">
        <v>0.534698244567547</v>
      </c>
      <c r="F13" s="17"/>
      <c r="G13" s="17">
        <v>0.298085638185631</v>
      </c>
      <c r="H13" s="17">
        <v>0.50140538554018299</v>
      </c>
      <c r="I13" s="17">
        <v>0.54798394125147099</v>
      </c>
      <c r="J13" s="17">
        <v>0.67042047497231105</v>
      </c>
      <c r="K13" s="17">
        <v>0.68253747405005505</v>
      </c>
      <c r="L13" s="17">
        <v>0.68234140425795597</v>
      </c>
      <c r="M13" s="17"/>
      <c r="N13" s="17">
        <v>0.52463215474417602</v>
      </c>
      <c r="O13" s="17">
        <v>0.60346506271168998</v>
      </c>
      <c r="P13" s="17">
        <v>0.61383586406149004</v>
      </c>
      <c r="Q13" s="17">
        <v>0.61740826011582906</v>
      </c>
      <c r="R13" s="17">
        <v>0.52653611128879196</v>
      </c>
      <c r="S13" s="17">
        <v>0.43944432842391401</v>
      </c>
      <c r="T13" s="17">
        <v>0.59709115517794398</v>
      </c>
      <c r="U13" s="17">
        <v>0.52725773999640702</v>
      </c>
      <c r="V13" s="17">
        <v>0.60408549764656605</v>
      </c>
      <c r="W13" s="17">
        <v>0.59726622790855</v>
      </c>
      <c r="X13" s="17">
        <v>0.65500032224458204</v>
      </c>
      <c r="Y13" s="17">
        <v>0.61842851406967803</v>
      </c>
      <c r="Z13" s="17"/>
      <c r="AA13" s="17">
        <v>0.572095801451179</v>
      </c>
      <c r="AB13" s="17">
        <v>0.59637133646476903</v>
      </c>
      <c r="AC13" s="17">
        <v>0.58654054754413698</v>
      </c>
      <c r="AD13" s="17">
        <v>0.63492180013838995</v>
      </c>
      <c r="AE13" s="17">
        <v>0.477025715476108</v>
      </c>
      <c r="AF13" s="17"/>
      <c r="AG13" s="17">
        <v>0.63464215348326003</v>
      </c>
      <c r="AH13" s="17">
        <v>0.61956916581121102</v>
      </c>
      <c r="AI13" s="17">
        <v>0.62471108693590804</v>
      </c>
      <c r="AJ13" s="17">
        <v>0.58680538958431405</v>
      </c>
      <c r="AK13" s="17">
        <v>0.50681827358096498</v>
      </c>
    </row>
    <row r="14" spans="2:37" ht="32" x14ac:dyDescent="0.2">
      <c r="B14" s="18" t="s">
        <v>68</v>
      </c>
      <c r="C14" s="17">
        <v>0.25974273273699799</v>
      </c>
      <c r="D14" s="17">
        <v>0.30776614942277303</v>
      </c>
      <c r="E14" s="17">
        <v>0.21286034972558601</v>
      </c>
      <c r="F14" s="17"/>
      <c r="G14" s="17">
        <v>0.46166119365761399</v>
      </c>
      <c r="H14" s="17">
        <v>0.48488198034362001</v>
      </c>
      <c r="I14" s="17">
        <v>0.36209942675733398</v>
      </c>
      <c r="J14" s="17">
        <v>0.19819693125085899</v>
      </c>
      <c r="K14" s="17">
        <v>9.4699395806996101E-2</v>
      </c>
      <c r="L14" s="17">
        <v>2.1366762435840899E-2</v>
      </c>
      <c r="M14" s="17"/>
      <c r="N14" s="17">
        <v>0.355110794663825</v>
      </c>
      <c r="O14" s="17">
        <v>0.18065686873710601</v>
      </c>
      <c r="P14" s="17">
        <v>0.23489177723669999</v>
      </c>
      <c r="Q14" s="17">
        <v>0.19406496434283901</v>
      </c>
      <c r="R14" s="17">
        <v>0.23656304999911501</v>
      </c>
      <c r="S14" s="17">
        <v>0.36328483324131</v>
      </c>
      <c r="T14" s="17">
        <v>0.24670646529606999</v>
      </c>
      <c r="U14" s="17">
        <v>0.28304252087223603</v>
      </c>
      <c r="V14" s="17">
        <v>0.303326109476524</v>
      </c>
      <c r="W14" s="17">
        <v>0.17133665294275199</v>
      </c>
      <c r="X14" s="17">
        <v>0.33219369097669499</v>
      </c>
      <c r="Y14" s="17">
        <v>0.15279589587564901</v>
      </c>
      <c r="Z14" s="17"/>
      <c r="AA14" s="17">
        <v>0.27995481667879102</v>
      </c>
      <c r="AB14" s="17">
        <v>0.36964496875274599</v>
      </c>
      <c r="AC14" s="17">
        <v>0.16856105077949099</v>
      </c>
      <c r="AD14" s="17">
        <v>0.24108677880022999</v>
      </c>
      <c r="AE14" s="17">
        <v>0.33325374368480598</v>
      </c>
      <c r="AF14" s="17"/>
      <c r="AG14" s="17">
        <v>0.199904259156679</v>
      </c>
      <c r="AH14" s="17">
        <v>0.32723521514181803</v>
      </c>
      <c r="AI14" s="17">
        <v>0.22039066391779699</v>
      </c>
      <c r="AJ14" s="17">
        <v>0.28843879424820801</v>
      </c>
      <c r="AK14" s="17">
        <v>0.28414111130693498</v>
      </c>
    </row>
    <row r="15" spans="2:37" ht="32" x14ac:dyDescent="0.2">
      <c r="B15" s="18" t="s">
        <v>69</v>
      </c>
      <c r="C15" s="17">
        <v>0.25336482991560499</v>
      </c>
      <c r="D15" s="17">
        <v>0.25002044005362001</v>
      </c>
      <c r="E15" s="17">
        <v>0.25662975726292497</v>
      </c>
      <c r="F15" s="17"/>
      <c r="G15" s="17">
        <v>0.195426359181505</v>
      </c>
      <c r="H15" s="17">
        <v>0.29113447692822803</v>
      </c>
      <c r="I15" s="17">
        <v>0.32475959493433398</v>
      </c>
      <c r="J15" s="17">
        <v>0.28563392370493601</v>
      </c>
      <c r="K15" s="17">
        <v>0.235960597385728</v>
      </c>
      <c r="L15" s="17">
        <v>0.188687206113345</v>
      </c>
      <c r="M15" s="17"/>
      <c r="N15" s="17">
        <v>0.25642267991226902</v>
      </c>
      <c r="O15" s="17">
        <v>0.203625661220313</v>
      </c>
      <c r="P15" s="17">
        <v>0.24173164933478999</v>
      </c>
      <c r="Q15" s="17">
        <v>0.21454833096800599</v>
      </c>
      <c r="R15" s="17">
        <v>0.28385898824271699</v>
      </c>
      <c r="S15" s="17">
        <v>0.29094748219546901</v>
      </c>
      <c r="T15" s="17">
        <v>0.24362848832051501</v>
      </c>
      <c r="U15" s="17">
        <v>0.239002499927221</v>
      </c>
      <c r="V15" s="17">
        <v>0.29178818453077099</v>
      </c>
      <c r="W15" s="17">
        <v>0.22717433034176401</v>
      </c>
      <c r="X15" s="17">
        <v>0.263268199281879</v>
      </c>
      <c r="Y15" s="17">
        <v>0.38502206800152999</v>
      </c>
      <c r="Z15" s="17"/>
      <c r="AA15" s="17">
        <v>0.23960538037704801</v>
      </c>
      <c r="AB15" s="17">
        <v>0.26781023339084897</v>
      </c>
      <c r="AC15" s="17">
        <v>0.262477767963119</v>
      </c>
      <c r="AD15" s="17">
        <v>0.25733326299599801</v>
      </c>
      <c r="AE15" s="17">
        <v>0.27160819114365198</v>
      </c>
      <c r="AF15" s="17"/>
      <c r="AG15" s="17">
        <v>0.24156801948498499</v>
      </c>
      <c r="AH15" s="17">
        <v>0.28430402668735</v>
      </c>
      <c r="AI15" s="17">
        <v>0.24614639728079199</v>
      </c>
      <c r="AJ15" s="17">
        <v>0.272963445063027</v>
      </c>
      <c r="AK15" s="17">
        <v>0.28004306531242001</v>
      </c>
    </row>
    <row r="16" spans="2:37" ht="32" x14ac:dyDescent="0.2">
      <c r="B16" s="18" t="s">
        <v>70</v>
      </c>
      <c r="C16" s="17">
        <v>0.22313343647228601</v>
      </c>
      <c r="D16" s="17">
        <v>0.23850226935961599</v>
      </c>
      <c r="E16" s="17">
        <v>0.20812976618833401</v>
      </c>
      <c r="F16" s="17"/>
      <c r="G16" s="17">
        <v>0.26583994926230498</v>
      </c>
      <c r="H16" s="17">
        <v>0.390385557411144</v>
      </c>
      <c r="I16" s="17">
        <v>0.25786050319850701</v>
      </c>
      <c r="J16" s="17">
        <v>0.22162202810580101</v>
      </c>
      <c r="K16" s="17">
        <v>0.14769428398071199</v>
      </c>
      <c r="L16" s="17">
        <v>8.3010353761282199E-2</v>
      </c>
      <c r="M16" s="17"/>
      <c r="N16" s="17">
        <v>0.32382069854940299</v>
      </c>
      <c r="O16" s="17">
        <v>0.15742164678819401</v>
      </c>
      <c r="P16" s="17">
        <v>0.26032346107075199</v>
      </c>
      <c r="Q16" s="17">
        <v>0.223179120054145</v>
      </c>
      <c r="R16" s="17">
        <v>0.17434981408009001</v>
      </c>
      <c r="S16" s="17">
        <v>0.24455388224097199</v>
      </c>
      <c r="T16" s="17">
        <v>0.17316372595197599</v>
      </c>
      <c r="U16" s="17">
        <v>0.217743326272165</v>
      </c>
      <c r="V16" s="17">
        <v>0.27092140825629402</v>
      </c>
      <c r="W16" s="17">
        <v>0.17406380360859899</v>
      </c>
      <c r="X16" s="17">
        <v>0.18325310981038001</v>
      </c>
      <c r="Y16" s="17">
        <v>0.166378798123854</v>
      </c>
      <c r="Z16" s="17"/>
      <c r="AA16" s="17">
        <v>0.21013691662138101</v>
      </c>
      <c r="AB16" s="17">
        <v>0.29304947621333499</v>
      </c>
      <c r="AC16" s="17">
        <v>0.24056756546144201</v>
      </c>
      <c r="AD16" s="17">
        <v>0.200201600156037</v>
      </c>
      <c r="AE16" s="17">
        <v>0.33369217792504502</v>
      </c>
      <c r="AF16" s="17"/>
      <c r="AG16" s="17">
        <v>0.18238340735480399</v>
      </c>
      <c r="AH16" s="17">
        <v>0.26630879645240202</v>
      </c>
      <c r="AI16" s="17">
        <v>0.22197120632957201</v>
      </c>
      <c r="AJ16" s="17">
        <v>0.238054113085757</v>
      </c>
      <c r="AK16" s="17">
        <v>0.31228053010795997</v>
      </c>
    </row>
    <row r="17" spans="2:37" ht="48" x14ac:dyDescent="0.2">
      <c r="B17" s="18" t="s">
        <v>71</v>
      </c>
      <c r="C17" s="17">
        <v>0.21152680910795299</v>
      </c>
      <c r="D17" s="17">
        <v>0.21107340636764399</v>
      </c>
      <c r="E17" s="17">
        <v>0.211969439024703</v>
      </c>
      <c r="F17" s="17"/>
      <c r="G17" s="17">
        <v>0.36089341503220201</v>
      </c>
      <c r="H17" s="17">
        <v>0.33901563136836499</v>
      </c>
      <c r="I17" s="17">
        <v>0.24670506918615501</v>
      </c>
      <c r="J17" s="17">
        <v>0.169280928641176</v>
      </c>
      <c r="K17" s="17">
        <v>0.14003610450387899</v>
      </c>
      <c r="L17" s="17">
        <v>6.3136603580716599E-2</v>
      </c>
      <c r="M17" s="17"/>
      <c r="N17" s="17">
        <v>0.30318900885045702</v>
      </c>
      <c r="O17" s="17">
        <v>0.16013272673513301</v>
      </c>
      <c r="P17" s="17">
        <v>0.19854459193028101</v>
      </c>
      <c r="Q17" s="17">
        <v>0.11984293973299499</v>
      </c>
      <c r="R17" s="17">
        <v>0.21736976944099601</v>
      </c>
      <c r="S17" s="17">
        <v>0.25801387779270801</v>
      </c>
      <c r="T17" s="17">
        <v>0.14502621242659</v>
      </c>
      <c r="U17" s="17">
        <v>0.15570008193190801</v>
      </c>
      <c r="V17" s="17">
        <v>0.28560354398593601</v>
      </c>
      <c r="W17" s="17">
        <v>0.19418211709550201</v>
      </c>
      <c r="X17" s="17">
        <v>0.23729462243882599</v>
      </c>
      <c r="Y17" s="17">
        <v>0.15051596617914201</v>
      </c>
      <c r="Z17" s="17"/>
      <c r="AA17" s="17">
        <v>0.210839673925271</v>
      </c>
      <c r="AB17" s="17">
        <v>0.298001928593295</v>
      </c>
      <c r="AC17" s="17">
        <v>0.19927808593139201</v>
      </c>
      <c r="AD17" s="17">
        <v>0.18972117976700401</v>
      </c>
      <c r="AE17" s="17">
        <v>0.24384079262184799</v>
      </c>
      <c r="AF17" s="17"/>
      <c r="AG17" s="17">
        <v>0.17939570962925699</v>
      </c>
      <c r="AH17" s="17">
        <v>0.24958306320413601</v>
      </c>
      <c r="AI17" s="17">
        <v>0.16435793295755799</v>
      </c>
      <c r="AJ17" s="17">
        <v>0.19136910875412799</v>
      </c>
      <c r="AK17" s="17">
        <v>0.27849943073928501</v>
      </c>
    </row>
    <row r="18" spans="2:37" ht="32" x14ac:dyDescent="0.2">
      <c r="B18" s="18" t="s">
        <v>72</v>
      </c>
      <c r="C18" s="17">
        <v>9.8541218157091895E-2</v>
      </c>
      <c r="D18" s="17">
        <v>0.120314074550429</v>
      </c>
      <c r="E18" s="17">
        <v>7.7285683604772504E-2</v>
      </c>
      <c r="F18" s="17"/>
      <c r="G18" s="17">
        <v>0.146636763777648</v>
      </c>
      <c r="H18" s="17">
        <v>0.22304086625464001</v>
      </c>
      <c r="I18" s="17">
        <v>0.13251523731437401</v>
      </c>
      <c r="J18" s="17">
        <v>5.13763375602359E-2</v>
      </c>
      <c r="K18" s="17">
        <v>3.01107629898766E-2</v>
      </c>
      <c r="L18" s="17">
        <v>2.2402362312223801E-2</v>
      </c>
      <c r="M18" s="17"/>
      <c r="N18" s="17">
        <v>0.16402111488402199</v>
      </c>
      <c r="O18" s="17">
        <v>4.7972312232801198E-2</v>
      </c>
      <c r="P18" s="17">
        <v>8.5285151833340705E-2</v>
      </c>
      <c r="Q18" s="17">
        <v>8.4950065326864305E-2</v>
      </c>
      <c r="R18" s="17">
        <v>8.7869840109346301E-2</v>
      </c>
      <c r="S18" s="17">
        <v>0.110826346087297</v>
      </c>
      <c r="T18" s="17">
        <v>7.7557169023528494E-2</v>
      </c>
      <c r="U18" s="17">
        <v>0.103082225307131</v>
      </c>
      <c r="V18" s="17">
        <v>0.135560216002898</v>
      </c>
      <c r="W18" s="17">
        <v>8.1439565724837404E-2</v>
      </c>
      <c r="X18" s="17">
        <v>8.4774095798097998E-2</v>
      </c>
      <c r="Y18" s="17">
        <v>6.39797909323786E-2</v>
      </c>
      <c r="Z18" s="17"/>
      <c r="AA18" s="17">
        <v>9.6097602882715003E-2</v>
      </c>
      <c r="AB18" s="17">
        <v>0.16119453909795001</v>
      </c>
      <c r="AC18" s="17">
        <v>9.7045329930323096E-2</v>
      </c>
      <c r="AD18" s="17">
        <v>0.105250127693477</v>
      </c>
      <c r="AE18" s="17">
        <v>8.1618482167974502E-2</v>
      </c>
      <c r="AF18" s="17"/>
      <c r="AG18" s="17">
        <v>7.4580720923955998E-2</v>
      </c>
      <c r="AH18" s="17">
        <v>0.13257480171671299</v>
      </c>
      <c r="AI18" s="17">
        <v>6.2331288940555098E-2</v>
      </c>
      <c r="AJ18" s="17">
        <v>0.11982965863775299</v>
      </c>
      <c r="AK18" s="17">
        <v>0.101212397124232</v>
      </c>
    </row>
    <row r="19" spans="2:37" ht="16" x14ac:dyDescent="0.2">
      <c r="B19" s="18" t="s">
        <v>73</v>
      </c>
      <c r="C19" s="19">
        <v>1.1671437069465799E-2</v>
      </c>
      <c r="D19" s="19">
        <v>8.9017939954765205E-3</v>
      </c>
      <c r="E19" s="19">
        <v>1.4375273580085101E-2</v>
      </c>
      <c r="F19" s="19"/>
      <c r="G19" s="19">
        <v>8.9043436116597909E-3</v>
      </c>
      <c r="H19" s="19">
        <v>1.04655388407247E-2</v>
      </c>
      <c r="I19" s="19">
        <v>1.3942867416440999E-2</v>
      </c>
      <c r="J19" s="19">
        <v>7.1227393574240603E-3</v>
      </c>
      <c r="K19" s="19">
        <v>3.9361313222346398E-3</v>
      </c>
      <c r="L19" s="19">
        <v>2.15043703456218E-2</v>
      </c>
      <c r="M19" s="19"/>
      <c r="N19" s="19">
        <v>8.3000339793109206E-3</v>
      </c>
      <c r="O19" s="19">
        <v>7.4276901791004799E-3</v>
      </c>
      <c r="P19" s="19">
        <v>6.49712106671709E-3</v>
      </c>
      <c r="Q19" s="19">
        <v>1.39449797646739E-2</v>
      </c>
      <c r="R19" s="19">
        <v>1.1690086106615099E-2</v>
      </c>
      <c r="S19" s="19">
        <v>1.0404427182068901E-2</v>
      </c>
      <c r="T19" s="19">
        <v>1.6943641477664102E-2</v>
      </c>
      <c r="U19" s="19">
        <v>8.8971212271451907E-3</v>
      </c>
      <c r="V19" s="19">
        <v>1.32532925277907E-2</v>
      </c>
      <c r="W19" s="19">
        <v>2.4859771723719701E-2</v>
      </c>
      <c r="X19" s="19">
        <v>1.2083899121856201E-2</v>
      </c>
      <c r="Y19" s="19">
        <v>0</v>
      </c>
      <c r="Z19" s="19"/>
      <c r="AA19" s="19">
        <v>0</v>
      </c>
      <c r="AB19" s="19">
        <v>9.8201892091903404E-3</v>
      </c>
      <c r="AC19" s="19">
        <v>1.0346456901559E-2</v>
      </c>
      <c r="AD19" s="19">
        <v>7.57058784258147E-3</v>
      </c>
      <c r="AE19" s="19">
        <v>6.2811335222008498E-3</v>
      </c>
      <c r="AF19" s="19"/>
      <c r="AG19" s="19">
        <v>0</v>
      </c>
      <c r="AH19" s="19">
        <v>9.6553605030568809E-3</v>
      </c>
      <c r="AI19" s="19">
        <v>0</v>
      </c>
      <c r="AJ19" s="19">
        <v>1.9352381542072399E-2</v>
      </c>
      <c r="AK19" s="19">
        <v>0</v>
      </c>
    </row>
    <row r="20" spans="2:37" x14ac:dyDescent="0.2">
      <c r="B20" s="16"/>
    </row>
    <row r="21" spans="2:37" x14ac:dyDescent="0.2">
      <c r="B21" t="s">
        <v>61</v>
      </c>
    </row>
    <row r="22" spans="2:37" x14ac:dyDescent="0.2">
      <c r="B22" t="s">
        <v>62</v>
      </c>
    </row>
    <row r="24" spans="2:37" x14ac:dyDescent="0.2">
      <c r="B24"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M21"/>
  <sheetViews>
    <sheetView showGridLines="0" workbookViewId="0">
      <pane xSplit="2" topLeftCell="C1" activePane="topRight" state="frozen"/>
      <selection pane="topRight" activeCell="D21" sqref="D21"/>
    </sheetView>
  </sheetViews>
  <sheetFormatPr baseColWidth="10" defaultRowHeight="15" x14ac:dyDescent="0.2"/>
  <cols>
    <col min="2" max="2" width="25.6640625" customWidth="1"/>
    <col min="3" max="13" width="20.6640625" customWidth="1"/>
  </cols>
  <sheetData>
    <row r="2" spans="2:13" ht="40" customHeight="1" x14ac:dyDescent="0.2">
      <c r="D2" s="27" t="s">
        <v>95</v>
      </c>
      <c r="E2" s="23"/>
      <c r="F2" s="23"/>
      <c r="G2" s="23"/>
      <c r="H2" s="23"/>
      <c r="I2" s="23"/>
      <c r="J2" s="23"/>
      <c r="K2" s="23"/>
      <c r="L2" s="23"/>
      <c r="M2" s="23"/>
    </row>
    <row r="6" spans="2:13" ht="50" customHeight="1" x14ac:dyDescent="0.2">
      <c r="B6" s="20" t="s">
        <v>15</v>
      </c>
      <c r="C6" s="20" t="s">
        <v>75</v>
      </c>
      <c r="D6" s="20" t="s">
        <v>76</v>
      </c>
      <c r="E6" s="20" t="s">
        <v>77</v>
      </c>
      <c r="F6" s="20" t="s">
        <v>78</v>
      </c>
      <c r="G6" s="20" t="s">
        <v>79</v>
      </c>
      <c r="H6" s="20" t="s">
        <v>80</v>
      </c>
      <c r="I6" s="20" t="s">
        <v>81</v>
      </c>
      <c r="J6" s="20" t="s">
        <v>82</v>
      </c>
      <c r="K6" s="20" t="s">
        <v>83</v>
      </c>
      <c r="L6" s="20" t="s">
        <v>84</v>
      </c>
    </row>
    <row r="7" spans="2:13" ht="16" x14ac:dyDescent="0.2">
      <c r="B7" s="18" t="s">
        <v>85</v>
      </c>
      <c r="C7" s="17">
        <v>0.67220258381148001</v>
      </c>
      <c r="D7" s="17">
        <v>0.83976773758366996</v>
      </c>
      <c r="E7" s="17">
        <v>0.17037400895593699</v>
      </c>
      <c r="F7" s="17">
        <v>0.503925101305712</v>
      </c>
      <c r="G7" s="17">
        <v>0.29369735713258899</v>
      </c>
      <c r="H7" s="17">
        <v>0.36707205184089098</v>
      </c>
      <c r="I7" s="17">
        <v>0.25864595667213103</v>
      </c>
      <c r="J7" s="17">
        <v>0.77556026209201001</v>
      </c>
      <c r="K7" s="17">
        <v>7.95680754225397E-2</v>
      </c>
      <c r="L7" s="17">
        <v>0.28312221794388998</v>
      </c>
    </row>
    <row r="8" spans="2:13" ht="16" x14ac:dyDescent="0.2">
      <c r="B8" s="18" t="s">
        <v>86</v>
      </c>
      <c r="C8" s="17">
        <v>0.24535232176323099</v>
      </c>
      <c r="D8" s="17">
        <v>0.118369633027835</v>
      </c>
      <c r="E8" s="17">
        <v>0.32714057655550499</v>
      </c>
      <c r="F8" s="17">
        <v>0.357148927919133</v>
      </c>
      <c r="G8" s="17">
        <v>0.34140472977896502</v>
      </c>
      <c r="H8" s="17">
        <v>0.39324949446622198</v>
      </c>
      <c r="I8" s="17">
        <v>0.370871234427954</v>
      </c>
      <c r="J8" s="17">
        <v>0.17498578483107699</v>
      </c>
      <c r="K8" s="17">
        <v>6.7585336294524803E-2</v>
      </c>
      <c r="L8" s="17">
        <v>0.36723326510767501</v>
      </c>
    </row>
    <row r="9" spans="2:13" ht="16" x14ac:dyDescent="0.2">
      <c r="B9" s="18" t="s">
        <v>55</v>
      </c>
      <c r="C9" s="17">
        <v>5.7347901374678698E-2</v>
      </c>
      <c r="D9" s="17">
        <v>2.93008567998237E-2</v>
      </c>
      <c r="E9" s="17">
        <v>0.19015984823596799</v>
      </c>
      <c r="F9" s="17">
        <v>7.7862426229743598E-2</v>
      </c>
      <c r="G9" s="17">
        <v>0.171827372060363</v>
      </c>
      <c r="H9" s="17">
        <v>0.13295570715980501</v>
      </c>
      <c r="I9" s="17">
        <v>0.18776436994878701</v>
      </c>
      <c r="J9" s="17">
        <v>3.1586588947102201E-2</v>
      </c>
      <c r="K9" s="17">
        <v>9.20651066349185E-2</v>
      </c>
      <c r="L9" s="17">
        <v>0.17203429671211501</v>
      </c>
    </row>
    <row r="10" spans="2:13" ht="16" x14ac:dyDescent="0.2">
      <c r="B10" s="18" t="s">
        <v>87</v>
      </c>
      <c r="C10" s="17">
        <v>1.56199013745247E-2</v>
      </c>
      <c r="D10" s="17">
        <v>6.1949778749958197E-3</v>
      </c>
      <c r="E10" s="17">
        <v>0.179044842990814</v>
      </c>
      <c r="F10" s="17">
        <v>4.6661112288357801E-2</v>
      </c>
      <c r="G10" s="17">
        <v>0.102469158546474</v>
      </c>
      <c r="H10" s="17">
        <v>6.2125597538327998E-2</v>
      </c>
      <c r="I10" s="17">
        <v>0.11872070872792399</v>
      </c>
      <c r="J10" s="17">
        <v>1.32841319163477E-2</v>
      </c>
      <c r="K10" s="17">
        <v>0.12975567165704899</v>
      </c>
      <c r="L10" s="17">
        <v>0.12595968745144401</v>
      </c>
    </row>
    <row r="11" spans="2:13" ht="16" x14ac:dyDescent="0.2">
      <c r="B11" s="18" t="s">
        <v>57</v>
      </c>
      <c r="C11" s="17">
        <v>4.8891661091078498E-3</v>
      </c>
      <c r="D11" s="17">
        <v>4.0543999931911597E-3</v>
      </c>
      <c r="E11" s="17">
        <v>8.0492306316771206E-2</v>
      </c>
      <c r="F11" s="17">
        <v>8.8380790070765308E-3</v>
      </c>
      <c r="G11" s="17">
        <v>2.3338313300110599E-2</v>
      </c>
      <c r="H11" s="17">
        <v>2.6874029133132301E-2</v>
      </c>
      <c r="I11" s="17">
        <v>3.8222823623238103E-2</v>
      </c>
      <c r="J11" s="17">
        <v>3.3952158152547002E-3</v>
      </c>
      <c r="K11" s="17">
        <v>0.16319919789503601</v>
      </c>
      <c r="L11" s="17">
        <v>3.60895565913446E-2</v>
      </c>
    </row>
    <row r="12" spans="2:13" ht="16" x14ac:dyDescent="0.2">
      <c r="B12" s="18" t="s">
        <v>88</v>
      </c>
      <c r="C12" s="17">
        <v>1.3461926437320401E-3</v>
      </c>
      <c r="D12" s="17">
        <v>1.32208518490737E-3</v>
      </c>
      <c r="E12" s="17">
        <v>5.0835418352528701E-2</v>
      </c>
      <c r="F12" s="17">
        <v>4.8792365243799799E-3</v>
      </c>
      <c r="G12" s="17">
        <v>2.0696354151040201E-2</v>
      </c>
      <c r="H12" s="17">
        <v>1.12216126885391E-2</v>
      </c>
      <c r="I12" s="17">
        <v>1.8454979381415701E-2</v>
      </c>
      <c r="J12" s="17">
        <v>6.9393898353050797E-4</v>
      </c>
      <c r="K12" s="17">
        <v>0.392685433984509</v>
      </c>
      <c r="L12" s="17">
        <v>1.1495740689937001E-2</v>
      </c>
    </row>
    <row r="13" spans="2:13" ht="16" x14ac:dyDescent="0.2">
      <c r="B13" s="18" t="s">
        <v>89</v>
      </c>
      <c r="C13" s="17">
        <v>0</v>
      </c>
      <c r="D13" s="17">
        <v>0</v>
      </c>
      <c r="E13" s="17">
        <v>1.24399985321292E-3</v>
      </c>
      <c r="F13" s="17">
        <v>0</v>
      </c>
      <c r="G13" s="17">
        <v>3.8283897591504502E-3</v>
      </c>
      <c r="H13" s="17">
        <v>1.40056369027397E-3</v>
      </c>
      <c r="I13" s="17">
        <v>2.3156870623375798E-3</v>
      </c>
      <c r="J13" s="17">
        <v>0</v>
      </c>
      <c r="K13" s="17">
        <v>4.6547093048680398E-2</v>
      </c>
      <c r="L13" s="17">
        <v>2.39931516483321E-3</v>
      </c>
    </row>
    <row r="14" spans="2:13" ht="16" x14ac:dyDescent="0.2">
      <c r="B14" s="18" t="s">
        <v>58</v>
      </c>
      <c r="C14" s="17">
        <v>3.2419329232434399E-3</v>
      </c>
      <c r="D14" s="17">
        <v>9.9030953557474989E-4</v>
      </c>
      <c r="E14" s="17">
        <v>7.0899873926196801E-4</v>
      </c>
      <c r="F14" s="17">
        <v>6.8511672559606505E-4</v>
      </c>
      <c r="G14" s="17">
        <v>4.2738325271307998E-2</v>
      </c>
      <c r="H14" s="17">
        <v>5.1009434828078598E-3</v>
      </c>
      <c r="I14" s="17">
        <v>5.0042401562119402E-3</v>
      </c>
      <c r="J14" s="17">
        <v>4.9407741467728003E-4</v>
      </c>
      <c r="K14" s="17">
        <v>2.85940850627436E-2</v>
      </c>
      <c r="L14" s="17">
        <v>1.66592033875813E-3</v>
      </c>
    </row>
    <row r="15" spans="2:13" x14ac:dyDescent="0.2">
      <c r="B15" s="16" t="s">
        <v>96</v>
      </c>
      <c r="C15" s="16"/>
      <c r="D15" s="16"/>
      <c r="E15" s="16"/>
      <c r="F15" s="16"/>
      <c r="G15" s="16"/>
      <c r="H15" s="16"/>
      <c r="I15" s="16"/>
      <c r="J15" s="16"/>
      <c r="K15" s="16"/>
      <c r="L15" s="16"/>
    </row>
    <row r="16" spans="2:13" x14ac:dyDescent="0.2">
      <c r="B16" t="s">
        <v>61</v>
      </c>
    </row>
    <row r="17" spans="2:2" x14ac:dyDescent="0.2">
      <c r="B17" t="s">
        <v>62</v>
      </c>
    </row>
    <row r="21" spans="2:2" x14ac:dyDescent="0.2">
      <c r="B21"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K21"/>
  <sheetViews>
    <sheetView showGridLines="0" workbookViewId="0">
      <pane xSplit="2" topLeftCell="C1" activePane="topRight" state="frozen"/>
      <selection pane="topRight" activeCell="A17" sqref="A17:XFD21"/>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97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1174</v>
      </c>
      <c r="D7" s="10">
        <v>662</v>
      </c>
      <c r="E7" s="10">
        <v>512</v>
      </c>
      <c r="F7" s="10"/>
      <c r="G7" s="10">
        <v>84</v>
      </c>
      <c r="H7" s="10">
        <v>186</v>
      </c>
      <c r="I7" s="10">
        <v>210</v>
      </c>
      <c r="J7" s="10">
        <v>251</v>
      </c>
      <c r="K7" s="10">
        <v>222</v>
      </c>
      <c r="L7" s="10">
        <v>221</v>
      </c>
      <c r="M7" s="10"/>
      <c r="N7" s="10">
        <v>146</v>
      </c>
      <c r="O7" s="10">
        <v>171</v>
      </c>
      <c r="P7" s="10">
        <v>104</v>
      </c>
      <c r="Q7" s="10">
        <v>107</v>
      </c>
      <c r="R7" s="10">
        <v>75</v>
      </c>
      <c r="S7" s="10">
        <v>81</v>
      </c>
      <c r="T7" s="10">
        <v>101</v>
      </c>
      <c r="U7" s="10">
        <v>47</v>
      </c>
      <c r="V7" s="10">
        <v>130</v>
      </c>
      <c r="W7" s="10">
        <v>104</v>
      </c>
      <c r="X7" s="10">
        <v>71</v>
      </c>
      <c r="Y7" s="10">
        <v>37</v>
      </c>
      <c r="Z7" s="10"/>
      <c r="AA7" s="10">
        <v>179</v>
      </c>
      <c r="AB7" s="10">
        <v>278</v>
      </c>
      <c r="AC7" s="10">
        <v>123</v>
      </c>
      <c r="AD7" s="10">
        <v>298</v>
      </c>
      <c r="AE7" s="10">
        <v>89</v>
      </c>
      <c r="AF7" s="10"/>
      <c r="AG7" s="10">
        <v>233</v>
      </c>
      <c r="AH7" s="10">
        <v>439</v>
      </c>
      <c r="AI7" s="10">
        <v>114</v>
      </c>
      <c r="AJ7" s="10">
        <v>136</v>
      </c>
      <c r="AK7" s="10">
        <v>53</v>
      </c>
    </row>
    <row r="8" spans="2:37" ht="30" customHeight="1" x14ac:dyDescent="0.2">
      <c r="B8" s="11" t="s">
        <v>20</v>
      </c>
      <c r="C8" s="11">
        <v>1149</v>
      </c>
      <c r="D8" s="11">
        <v>607</v>
      </c>
      <c r="E8" s="11">
        <v>542</v>
      </c>
      <c r="F8" s="11"/>
      <c r="G8" s="11">
        <v>83</v>
      </c>
      <c r="H8" s="11">
        <v>171</v>
      </c>
      <c r="I8" s="11">
        <v>187</v>
      </c>
      <c r="J8" s="11">
        <v>229</v>
      </c>
      <c r="K8" s="11">
        <v>192</v>
      </c>
      <c r="L8" s="11">
        <v>287</v>
      </c>
      <c r="M8" s="11"/>
      <c r="N8" s="11">
        <v>147</v>
      </c>
      <c r="O8" s="11">
        <v>157</v>
      </c>
      <c r="P8" s="11">
        <v>98</v>
      </c>
      <c r="Q8" s="11">
        <v>111</v>
      </c>
      <c r="R8" s="11">
        <v>74</v>
      </c>
      <c r="S8" s="11">
        <v>79</v>
      </c>
      <c r="T8" s="11">
        <v>96</v>
      </c>
      <c r="U8" s="11">
        <v>42</v>
      </c>
      <c r="V8" s="11">
        <v>134</v>
      </c>
      <c r="W8" s="11">
        <v>108</v>
      </c>
      <c r="X8" s="11">
        <v>65</v>
      </c>
      <c r="Y8" s="11">
        <v>37</v>
      </c>
      <c r="Z8" s="11"/>
      <c r="AA8" s="11">
        <v>177</v>
      </c>
      <c r="AB8" s="11">
        <v>261</v>
      </c>
      <c r="AC8" s="11">
        <v>120</v>
      </c>
      <c r="AD8" s="11">
        <v>298</v>
      </c>
      <c r="AE8" s="11">
        <v>84</v>
      </c>
      <c r="AF8" s="11"/>
      <c r="AG8" s="11">
        <v>234</v>
      </c>
      <c r="AH8" s="11">
        <v>414</v>
      </c>
      <c r="AI8" s="11">
        <v>111</v>
      </c>
      <c r="AJ8" s="11">
        <v>134</v>
      </c>
      <c r="AK8" s="11">
        <v>52</v>
      </c>
    </row>
    <row r="9" spans="2:37" ht="16" x14ac:dyDescent="0.2">
      <c r="B9" s="18" t="s">
        <v>85</v>
      </c>
      <c r="C9" s="17">
        <v>0.67220258381148001</v>
      </c>
      <c r="D9" s="17">
        <v>0.69911182934814098</v>
      </c>
      <c r="E9" s="17">
        <v>0.64208747167595903</v>
      </c>
      <c r="F9" s="17"/>
      <c r="G9" s="17">
        <v>0.35030182941328603</v>
      </c>
      <c r="H9" s="17">
        <v>0.472907805767731</v>
      </c>
      <c r="I9" s="17">
        <v>0.64130528382081198</v>
      </c>
      <c r="J9" s="17">
        <v>0.71328123349799399</v>
      </c>
      <c r="K9" s="17">
        <v>0.79046473330005995</v>
      </c>
      <c r="L9" s="17">
        <v>0.79194056709747096</v>
      </c>
      <c r="M9" s="17"/>
      <c r="N9" s="17">
        <v>0.61750902917989203</v>
      </c>
      <c r="O9" s="17">
        <v>0.73879498957313305</v>
      </c>
      <c r="P9" s="17">
        <v>0.69214383955054304</v>
      </c>
      <c r="Q9" s="17">
        <v>0.60515048189798104</v>
      </c>
      <c r="R9" s="17">
        <v>0.72549855201721603</v>
      </c>
      <c r="S9" s="17">
        <v>0.64380508461603303</v>
      </c>
      <c r="T9" s="17">
        <v>0.63031816310256095</v>
      </c>
      <c r="U9" s="17">
        <v>0.73466094936214899</v>
      </c>
      <c r="V9" s="17">
        <v>0.70878947856913299</v>
      </c>
      <c r="W9" s="17">
        <v>0.62503117679611297</v>
      </c>
      <c r="X9" s="17">
        <v>0.70736129988647201</v>
      </c>
      <c r="Y9" s="17">
        <v>0.69021382626023098</v>
      </c>
      <c r="Z9" s="17"/>
      <c r="AA9" s="17">
        <v>0.75206861277291803</v>
      </c>
      <c r="AB9" s="17">
        <v>0.64753680079336695</v>
      </c>
      <c r="AC9" s="17">
        <v>0.637544952185362</v>
      </c>
      <c r="AD9" s="17">
        <v>0.69669960263356401</v>
      </c>
      <c r="AE9" s="17">
        <v>0.56303825794265305</v>
      </c>
      <c r="AF9" s="17"/>
      <c r="AG9" s="17">
        <v>0.73737112577918096</v>
      </c>
      <c r="AH9" s="17">
        <v>0.656206618974018</v>
      </c>
      <c r="AI9" s="17">
        <v>0.74545710678418997</v>
      </c>
      <c r="AJ9" s="17">
        <v>0.64443907000409495</v>
      </c>
      <c r="AK9" s="17">
        <v>0.51347547569500396</v>
      </c>
    </row>
    <row r="10" spans="2:37" ht="16" x14ac:dyDescent="0.2">
      <c r="B10" s="18" t="s">
        <v>86</v>
      </c>
      <c r="C10" s="17">
        <v>0.24535232176323099</v>
      </c>
      <c r="D10" s="17">
        <v>0.24052060120484201</v>
      </c>
      <c r="E10" s="17">
        <v>0.250759675389151</v>
      </c>
      <c r="F10" s="17"/>
      <c r="G10" s="17">
        <v>0.469788075657391</v>
      </c>
      <c r="H10" s="17">
        <v>0.41745149732821701</v>
      </c>
      <c r="I10" s="17">
        <v>0.28666263479058202</v>
      </c>
      <c r="J10" s="17">
        <v>0.20767270649911199</v>
      </c>
      <c r="K10" s="17">
        <v>0.156090037864517</v>
      </c>
      <c r="L10" s="17">
        <v>0.14102016229363501</v>
      </c>
      <c r="M10" s="17"/>
      <c r="N10" s="17">
        <v>0.24392136230470701</v>
      </c>
      <c r="O10" s="17">
        <v>0.20470357446662901</v>
      </c>
      <c r="P10" s="17">
        <v>0.24064755897472001</v>
      </c>
      <c r="Q10" s="17">
        <v>0.30531279812742901</v>
      </c>
      <c r="R10" s="17">
        <v>0.200511185331675</v>
      </c>
      <c r="S10" s="17">
        <v>0.27869483698569403</v>
      </c>
      <c r="T10" s="17">
        <v>0.28839444562409899</v>
      </c>
      <c r="U10" s="17">
        <v>0.178546571067173</v>
      </c>
      <c r="V10" s="17">
        <v>0.243926290273248</v>
      </c>
      <c r="W10" s="17">
        <v>0.26398917759353402</v>
      </c>
      <c r="X10" s="17">
        <v>0.21988580850848499</v>
      </c>
      <c r="Y10" s="17">
        <v>0.23527509513367001</v>
      </c>
      <c r="Z10" s="17"/>
      <c r="AA10" s="17">
        <v>0.19038732367577799</v>
      </c>
      <c r="AB10" s="17">
        <v>0.27491434496295297</v>
      </c>
      <c r="AC10" s="17">
        <v>0.31694841553695902</v>
      </c>
      <c r="AD10" s="17">
        <v>0.223748071537716</v>
      </c>
      <c r="AE10" s="17">
        <v>0.282398774242136</v>
      </c>
      <c r="AF10" s="17"/>
      <c r="AG10" s="17">
        <v>0.186363834845132</v>
      </c>
      <c r="AH10" s="17">
        <v>0.26963262755203898</v>
      </c>
      <c r="AI10" s="17">
        <v>0.21502685258318499</v>
      </c>
      <c r="AJ10" s="17">
        <v>0.262690738177772</v>
      </c>
      <c r="AK10" s="17">
        <v>0.39374433475245801</v>
      </c>
    </row>
    <row r="11" spans="2:37" ht="16" x14ac:dyDescent="0.2">
      <c r="B11" s="18" t="s">
        <v>55</v>
      </c>
      <c r="C11" s="17">
        <v>5.7347901374678698E-2</v>
      </c>
      <c r="D11" s="17">
        <v>3.9883461482728803E-2</v>
      </c>
      <c r="E11" s="17">
        <v>7.6892989140653401E-2</v>
      </c>
      <c r="F11" s="17"/>
      <c r="G11" s="17">
        <v>9.9951357325881701E-2</v>
      </c>
      <c r="H11" s="17">
        <v>6.9613003562061307E-2</v>
      </c>
      <c r="I11" s="17">
        <v>5.7292137195093802E-2</v>
      </c>
      <c r="J11" s="17">
        <v>5.21228336307537E-2</v>
      </c>
      <c r="K11" s="17">
        <v>4.8823044880176102E-2</v>
      </c>
      <c r="L11" s="17">
        <v>4.7656099210244898E-2</v>
      </c>
      <c r="M11" s="17"/>
      <c r="N11" s="17">
        <v>9.1363918853319903E-2</v>
      </c>
      <c r="O11" s="17">
        <v>3.5408580652720401E-2</v>
      </c>
      <c r="P11" s="17">
        <v>5.8770929109559999E-2</v>
      </c>
      <c r="Q11" s="17">
        <v>4.9360487661326398E-2</v>
      </c>
      <c r="R11" s="17">
        <v>5.6376264310660798E-2</v>
      </c>
      <c r="S11" s="17">
        <v>2.55417525232574E-2</v>
      </c>
      <c r="T11" s="17">
        <v>6.2663130673357006E-2</v>
      </c>
      <c r="U11" s="17">
        <v>8.6792479570678302E-2</v>
      </c>
      <c r="V11" s="17">
        <v>4.7284231157618102E-2</v>
      </c>
      <c r="W11" s="17">
        <v>7.0729753872831605E-2</v>
      </c>
      <c r="X11" s="17">
        <v>6.1287786098808798E-2</v>
      </c>
      <c r="Y11" s="17">
        <v>4.8314634873127302E-2</v>
      </c>
      <c r="Z11" s="17"/>
      <c r="AA11" s="17">
        <v>3.8398649231223998E-2</v>
      </c>
      <c r="AB11" s="17">
        <v>6.7598754144575002E-2</v>
      </c>
      <c r="AC11" s="17">
        <v>1.7457740114467001E-2</v>
      </c>
      <c r="AD11" s="17">
        <v>5.1011094298994197E-2</v>
      </c>
      <c r="AE11" s="17">
        <v>0.102058464601909</v>
      </c>
      <c r="AF11" s="17"/>
      <c r="AG11" s="17">
        <v>5.83689358433616E-2</v>
      </c>
      <c r="AH11" s="17">
        <v>5.5927352290239603E-2</v>
      </c>
      <c r="AI11" s="17">
        <v>7.9149726991750002E-3</v>
      </c>
      <c r="AJ11" s="17">
        <v>4.8794920695229102E-2</v>
      </c>
      <c r="AK11" s="17">
        <v>6.6799698747548694E-2</v>
      </c>
    </row>
    <row r="12" spans="2:37" ht="16" x14ac:dyDescent="0.2">
      <c r="B12" s="18" t="s">
        <v>87</v>
      </c>
      <c r="C12" s="17">
        <v>1.56199013745247E-2</v>
      </c>
      <c r="D12" s="17">
        <v>1.4711003531163501E-2</v>
      </c>
      <c r="E12" s="17">
        <v>1.6637081898418098E-2</v>
      </c>
      <c r="F12" s="17"/>
      <c r="G12" s="17">
        <v>5.3779834463838799E-2</v>
      </c>
      <c r="H12" s="17">
        <v>2.5647443050668101E-2</v>
      </c>
      <c r="I12" s="17">
        <v>1.033040986914E-2</v>
      </c>
      <c r="J12" s="17">
        <v>1.8398136835285701E-2</v>
      </c>
      <c r="K12" s="17">
        <v>4.6221839552463397E-3</v>
      </c>
      <c r="L12" s="17">
        <v>7.2369629179313598E-3</v>
      </c>
      <c r="M12" s="17"/>
      <c r="N12" s="17">
        <v>2.3081827197970101E-2</v>
      </c>
      <c r="O12" s="17">
        <v>1.4323700869886E-2</v>
      </c>
      <c r="P12" s="17">
        <v>0</v>
      </c>
      <c r="Q12" s="17">
        <v>1.62508215508342E-2</v>
      </c>
      <c r="R12" s="17">
        <v>1.76139983404482E-2</v>
      </c>
      <c r="S12" s="17">
        <v>2.5907914459022598E-2</v>
      </c>
      <c r="T12" s="17">
        <v>1.1109581593327899E-2</v>
      </c>
      <c r="U12" s="17">
        <v>0</v>
      </c>
      <c r="V12" s="17">
        <v>0</v>
      </c>
      <c r="W12" s="17">
        <v>4.02498917375207E-2</v>
      </c>
      <c r="X12" s="17">
        <v>1.1465105506235199E-2</v>
      </c>
      <c r="Y12" s="17">
        <v>2.6196443732971801E-2</v>
      </c>
      <c r="Z12" s="17"/>
      <c r="AA12" s="17">
        <v>1.44819344825359E-2</v>
      </c>
      <c r="AB12" s="17">
        <v>9.9501000991058398E-3</v>
      </c>
      <c r="AC12" s="17">
        <v>1.7849324594970399E-2</v>
      </c>
      <c r="AD12" s="17">
        <v>1.36172417275944E-2</v>
      </c>
      <c r="AE12" s="17">
        <v>2.4808966288555102E-2</v>
      </c>
      <c r="AF12" s="17"/>
      <c r="AG12" s="17">
        <v>1.7896103532325E-2</v>
      </c>
      <c r="AH12" s="17">
        <v>1.4100650303329999E-2</v>
      </c>
      <c r="AI12" s="17">
        <v>1.1005189338894701E-2</v>
      </c>
      <c r="AJ12" s="17">
        <v>9.7296905686157995E-3</v>
      </c>
      <c r="AK12" s="17">
        <v>2.5980490804989102E-2</v>
      </c>
    </row>
    <row r="13" spans="2:37" ht="16" x14ac:dyDescent="0.2">
      <c r="B13" s="18" t="s">
        <v>57</v>
      </c>
      <c r="C13" s="17">
        <v>4.8891661091078498E-3</v>
      </c>
      <c r="D13" s="17">
        <v>4.4073215176203698E-3</v>
      </c>
      <c r="E13" s="17">
        <v>5.4284158582237098E-3</v>
      </c>
      <c r="F13" s="17"/>
      <c r="G13" s="17">
        <v>1.7516560054449799E-2</v>
      </c>
      <c r="H13" s="17">
        <v>1.4380250291323501E-2</v>
      </c>
      <c r="I13" s="17">
        <v>4.4095343243731903E-3</v>
      </c>
      <c r="J13" s="17">
        <v>3.8615128022388501E-3</v>
      </c>
      <c r="K13" s="17">
        <v>0</v>
      </c>
      <c r="L13" s="17">
        <v>0</v>
      </c>
      <c r="M13" s="17"/>
      <c r="N13" s="17">
        <v>2.41238624641111E-2</v>
      </c>
      <c r="O13" s="17">
        <v>0</v>
      </c>
      <c r="P13" s="17">
        <v>0</v>
      </c>
      <c r="Q13" s="17">
        <v>0</v>
      </c>
      <c r="R13" s="17">
        <v>0</v>
      </c>
      <c r="S13" s="17">
        <v>2.6050411415993301E-2</v>
      </c>
      <c r="T13" s="17">
        <v>0</v>
      </c>
      <c r="U13" s="17">
        <v>0</v>
      </c>
      <c r="V13" s="17">
        <v>0</v>
      </c>
      <c r="W13" s="17">
        <v>0</v>
      </c>
      <c r="X13" s="17">
        <v>0</v>
      </c>
      <c r="Y13" s="17">
        <v>0</v>
      </c>
      <c r="Z13" s="17"/>
      <c r="AA13" s="17">
        <v>4.6634798375440496E-3</v>
      </c>
      <c r="AB13" s="17">
        <v>0</v>
      </c>
      <c r="AC13" s="17">
        <v>1.0199567568242199E-2</v>
      </c>
      <c r="AD13" s="17">
        <v>0</v>
      </c>
      <c r="AE13" s="17">
        <v>2.7695536924747601E-2</v>
      </c>
      <c r="AF13" s="17"/>
      <c r="AG13" s="17">
        <v>0</v>
      </c>
      <c r="AH13" s="17">
        <v>2.13146327906996E-3</v>
      </c>
      <c r="AI13" s="17">
        <v>1.10017955958846E-2</v>
      </c>
      <c r="AJ13" s="17">
        <v>9.2043015711883707E-3</v>
      </c>
      <c r="AK13" s="17">
        <v>0</v>
      </c>
    </row>
    <row r="14" spans="2:37" ht="16" x14ac:dyDescent="0.2">
      <c r="B14" s="18" t="s">
        <v>88</v>
      </c>
      <c r="C14" s="17">
        <v>1.3461926437320401E-3</v>
      </c>
      <c r="D14" s="17">
        <v>1.36578291550524E-3</v>
      </c>
      <c r="E14" s="17">
        <v>1.32426846044671E-3</v>
      </c>
      <c r="F14" s="17"/>
      <c r="G14" s="17">
        <v>8.6623430851525303E-3</v>
      </c>
      <c r="H14" s="17">
        <v>0</v>
      </c>
      <c r="I14" s="17">
        <v>0</v>
      </c>
      <c r="J14" s="17">
        <v>0</v>
      </c>
      <c r="K14" s="17">
        <v>0</v>
      </c>
      <c r="L14" s="17">
        <v>2.8861744534352299E-3</v>
      </c>
      <c r="M14" s="17"/>
      <c r="N14" s="17">
        <v>0</v>
      </c>
      <c r="O14" s="17">
        <v>0</v>
      </c>
      <c r="P14" s="17">
        <v>8.4376723651776904E-3</v>
      </c>
      <c r="Q14" s="17">
        <v>0</v>
      </c>
      <c r="R14" s="17">
        <v>0</v>
      </c>
      <c r="S14" s="17">
        <v>0</v>
      </c>
      <c r="T14" s="17">
        <v>7.51467900665593E-3</v>
      </c>
      <c r="U14" s="17">
        <v>0</v>
      </c>
      <c r="V14" s="17">
        <v>0</v>
      </c>
      <c r="W14" s="17">
        <v>0</v>
      </c>
      <c r="X14" s="17">
        <v>0</v>
      </c>
      <c r="Y14" s="17">
        <v>0</v>
      </c>
      <c r="Z14" s="17"/>
      <c r="AA14" s="17">
        <v>0</v>
      </c>
      <c r="AB14" s="17">
        <v>0</v>
      </c>
      <c r="AC14" s="17">
        <v>0</v>
      </c>
      <c r="AD14" s="17">
        <v>2.4118240396293501E-3</v>
      </c>
      <c r="AE14" s="17">
        <v>0</v>
      </c>
      <c r="AF14" s="17"/>
      <c r="AG14" s="17">
        <v>0</v>
      </c>
      <c r="AH14" s="17">
        <v>2.0012876013041298E-3</v>
      </c>
      <c r="AI14" s="17">
        <v>0</v>
      </c>
      <c r="AJ14" s="17">
        <v>5.3455548046214604E-3</v>
      </c>
      <c r="AK14" s="17">
        <v>0</v>
      </c>
    </row>
    <row r="15" spans="2:37" ht="16" x14ac:dyDescent="0.2">
      <c r="B15" s="18" t="s">
        <v>89</v>
      </c>
      <c r="C15" s="17">
        <v>0</v>
      </c>
      <c r="D15" s="17">
        <v>0</v>
      </c>
      <c r="E15" s="17">
        <v>0</v>
      </c>
      <c r="F15" s="17"/>
      <c r="G15" s="17">
        <v>0</v>
      </c>
      <c r="H15" s="17">
        <v>0</v>
      </c>
      <c r="I15" s="17">
        <v>0</v>
      </c>
      <c r="J15" s="17">
        <v>0</v>
      </c>
      <c r="K15" s="17">
        <v>0</v>
      </c>
      <c r="L15" s="17">
        <v>0</v>
      </c>
      <c r="M15" s="17"/>
      <c r="N15" s="17">
        <v>0</v>
      </c>
      <c r="O15" s="17">
        <v>0</v>
      </c>
      <c r="P15" s="17">
        <v>0</v>
      </c>
      <c r="Q15" s="17">
        <v>0</v>
      </c>
      <c r="R15" s="17">
        <v>0</v>
      </c>
      <c r="S15" s="17">
        <v>0</v>
      </c>
      <c r="T15" s="17">
        <v>0</v>
      </c>
      <c r="U15" s="17">
        <v>0</v>
      </c>
      <c r="V15" s="17">
        <v>0</v>
      </c>
      <c r="W15" s="17">
        <v>0</v>
      </c>
      <c r="X15" s="17">
        <v>0</v>
      </c>
      <c r="Y15" s="17">
        <v>0</v>
      </c>
      <c r="Z15" s="17"/>
      <c r="AA15" s="17">
        <v>0</v>
      </c>
      <c r="AB15" s="17">
        <v>0</v>
      </c>
      <c r="AC15" s="17">
        <v>0</v>
      </c>
      <c r="AD15" s="17">
        <v>0</v>
      </c>
      <c r="AE15" s="17">
        <v>0</v>
      </c>
      <c r="AF15" s="17"/>
      <c r="AG15" s="17">
        <v>0</v>
      </c>
      <c r="AH15" s="17">
        <v>0</v>
      </c>
      <c r="AI15" s="17">
        <v>0</v>
      </c>
      <c r="AJ15" s="17">
        <v>0</v>
      </c>
      <c r="AK15" s="17">
        <v>0</v>
      </c>
    </row>
    <row r="16" spans="2:37" ht="16" x14ac:dyDescent="0.2">
      <c r="B16" s="18" t="s">
        <v>58</v>
      </c>
      <c r="C16" s="17">
        <v>3.2419329232434399E-3</v>
      </c>
      <c r="D16" s="17">
        <v>0</v>
      </c>
      <c r="E16" s="17">
        <v>6.8700975771469998E-3</v>
      </c>
      <c r="F16" s="17"/>
      <c r="G16" s="17">
        <v>0</v>
      </c>
      <c r="H16" s="17">
        <v>0</v>
      </c>
      <c r="I16" s="17">
        <v>0</v>
      </c>
      <c r="J16" s="17">
        <v>4.6635767346154397E-3</v>
      </c>
      <c r="K16" s="17">
        <v>0</v>
      </c>
      <c r="L16" s="17">
        <v>9.2600340272830407E-3</v>
      </c>
      <c r="M16" s="17"/>
      <c r="N16" s="17">
        <v>0</v>
      </c>
      <c r="O16" s="17">
        <v>6.7691544376309301E-3</v>
      </c>
      <c r="P16" s="17">
        <v>0</v>
      </c>
      <c r="Q16" s="17">
        <v>2.3925410762428601E-2</v>
      </c>
      <c r="R16" s="17">
        <v>0</v>
      </c>
      <c r="S16" s="17">
        <v>0</v>
      </c>
      <c r="T16" s="17">
        <v>0</v>
      </c>
      <c r="U16" s="17">
        <v>0</v>
      </c>
      <c r="V16" s="17">
        <v>0</v>
      </c>
      <c r="W16" s="17">
        <v>0</v>
      </c>
      <c r="X16" s="17">
        <v>0</v>
      </c>
      <c r="Y16" s="17">
        <v>0</v>
      </c>
      <c r="Z16" s="17"/>
      <c r="AA16" s="17">
        <v>0</v>
      </c>
      <c r="AB16" s="17">
        <v>0</v>
      </c>
      <c r="AC16" s="17">
        <v>0</v>
      </c>
      <c r="AD16" s="17">
        <v>1.2512165762501901E-2</v>
      </c>
      <c r="AE16" s="17">
        <v>0</v>
      </c>
      <c r="AF16" s="17"/>
      <c r="AG16" s="17">
        <v>0</v>
      </c>
      <c r="AH16" s="17">
        <v>0</v>
      </c>
      <c r="AI16" s="17">
        <v>9.5940829986708095E-3</v>
      </c>
      <c r="AJ16" s="17">
        <v>1.9795724178478202E-2</v>
      </c>
      <c r="AK16" s="17">
        <v>0</v>
      </c>
    </row>
    <row r="17" spans="2:2" x14ac:dyDescent="0.2">
      <c r="B17" s="16" t="s">
        <v>96</v>
      </c>
    </row>
    <row r="18" spans="2:2" x14ac:dyDescent="0.2">
      <c r="B18" t="s">
        <v>61</v>
      </c>
    </row>
    <row r="19" spans="2:2" x14ac:dyDescent="0.2">
      <c r="B19" t="s">
        <v>62</v>
      </c>
    </row>
    <row r="21" spans="2:2" x14ac:dyDescent="0.2">
      <c r="B21"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K21"/>
  <sheetViews>
    <sheetView showGridLines="0" workbookViewId="0">
      <pane xSplit="2" topLeftCell="C1" activePane="topRight" state="frozen"/>
      <selection pane="topRight" activeCell="A17" sqref="A17:XFD21"/>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98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1596</v>
      </c>
      <c r="D7" s="10">
        <v>793</v>
      </c>
      <c r="E7" s="10">
        <v>803</v>
      </c>
      <c r="F7" s="10"/>
      <c r="G7" s="10">
        <v>230</v>
      </c>
      <c r="H7" s="10">
        <v>311</v>
      </c>
      <c r="I7" s="10">
        <v>316</v>
      </c>
      <c r="J7" s="10">
        <v>296</v>
      </c>
      <c r="K7" s="10">
        <v>242</v>
      </c>
      <c r="L7" s="10">
        <v>201</v>
      </c>
      <c r="M7" s="10"/>
      <c r="N7" s="10">
        <v>217</v>
      </c>
      <c r="O7" s="10">
        <v>208</v>
      </c>
      <c r="P7" s="10">
        <v>133</v>
      </c>
      <c r="Q7" s="10">
        <v>138</v>
      </c>
      <c r="R7" s="10">
        <v>116</v>
      </c>
      <c r="S7" s="10">
        <v>144</v>
      </c>
      <c r="T7" s="10">
        <v>132</v>
      </c>
      <c r="U7" s="10">
        <v>65</v>
      </c>
      <c r="V7" s="10">
        <v>170</v>
      </c>
      <c r="W7" s="10">
        <v>134</v>
      </c>
      <c r="X7" s="10">
        <v>82</v>
      </c>
      <c r="Y7" s="10">
        <v>57</v>
      </c>
      <c r="Z7" s="10"/>
      <c r="AA7" s="10">
        <v>245</v>
      </c>
      <c r="AB7" s="10">
        <v>374</v>
      </c>
      <c r="AC7" s="10">
        <v>152</v>
      </c>
      <c r="AD7" s="10">
        <v>361</v>
      </c>
      <c r="AE7" s="10">
        <v>157</v>
      </c>
      <c r="AF7" s="10"/>
      <c r="AG7" s="10">
        <v>268</v>
      </c>
      <c r="AH7" s="10">
        <v>565</v>
      </c>
      <c r="AI7" s="10">
        <v>142</v>
      </c>
      <c r="AJ7" s="10">
        <v>178</v>
      </c>
      <c r="AK7" s="10">
        <v>86</v>
      </c>
    </row>
    <row r="8" spans="2:37" ht="30" customHeight="1" x14ac:dyDescent="0.2">
      <c r="B8" s="11" t="s">
        <v>20</v>
      </c>
      <c r="C8" s="11">
        <v>1582</v>
      </c>
      <c r="D8" s="11">
        <v>739</v>
      </c>
      <c r="E8" s="11">
        <v>843</v>
      </c>
      <c r="F8" s="11"/>
      <c r="G8" s="11">
        <v>233</v>
      </c>
      <c r="H8" s="11">
        <v>296</v>
      </c>
      <c r="I8" s="11">
        <v>287</v>
      </c>
      <c r="J8" s="11">
        <v>273</v>
      </c>
      <c r="K8" s="11">
        <v>220</v>
      </c>
      <c r="L8" s="11">
        <v>273</v>
      </c>
      <c r="M8" s="11"/>
      <c r="N8" s="11">
        <v>221</v>
      </c>
      <c r="O8" s="11">
        <v>195</v>
      </c>
      <c r="P8" s="11">
        <v>126</v>
      </c>
      <c r="Q8" s="11">
        <v>143</v>
      </c>
      <c r="R8" s="11">
        <v>114</v>
      </c>
      <c r="S8" s="11">
        <v>144</v>
      </c>
      <c r="T8" s="11">
        <v>124</v>
      </c>
      <c r="U8" s="11">
        <v>56</v>
      </c>
      <c r="V8" s="11">
        <v>179</v>
      </c>
      <c r="W8" s="11">
        <v>146</v>
      </c>
      <c r="X8" s="11">
        <v>76</v>
      </c>
      <c r="Y8" s="11">
        <v>57</v>
      </c>
      <c r="Z8" s="11"/>
      <c r="AA8" s="11">
        <v>240</v>
      </c>
      <c r="AB8" s="11">
        <v>355</v>
      </c>
      <c r="AC8" s="11">
        <v>152</v>
      </c>
      <c r="AD8" s="11">
        <v>366</v>
      </c>
      <c r="AE8" s="11">
        <v>155</v>
      </c>
      <c r="AF8" s="11"/>
      <c r="AG8" s="11">
        <v>267</v>
      </c>
      <c r="AH8" s="11">
        <v>542</v>
      </c>
      <c r="AI8" s="11">
        <v>140</v>
      </c>
      <c r="AJ8" s="11">
        <v>179</v>
      </c>
      <c r="AK8" s="11">
        <v>84</v>
      </c>
    </row>
    <row r="9" spans="2:37" ht="16" x14ac:dyDescent="0.2">
      <c r="B9" s="18" t="s">
        <v>85</v>
      </c>
      <c r="C9" s="17">
        <v>0.83976773758366996</v>
      </c>
      <c r="D9" s="17">
        <v>0.81532345498104697</v>
      </c>
      <c r="E9" s="17">
        <v>0.86118319665995202</v>
      </c>
      <c r="F9" s="17"/>
      <c r="G9" s="17">
        <v>0.83340394010463703</v>
      </c>
      <c r="H9" s="17">
        <v>0.86079002855662701</v>
      </c>
      <c r="I9" s="17">
        <v>0.86114738002029101</v>
      </c>
      <c r="J9" s="17">
        <v>0.83735727871102295</v>
      </c>
      <c r="K9" s="17">
        <v>0.77944236923993004</v>
      </c>
      <c r="L9" s="17">
        <v>0.85086641516914296</v>
      </c>
      <c r="M9" s="17"/>
      <c r="N9" s="17">
        <v>0.78289171493694998</v>
      </c>
      <c r="O9" s="17">
        <v>0.84683044267250396</v>
      </c>
      <c r="P9" s="17">
        <v>0.85300609489929402</v>
      </c>
      <c r="Q9" s="17">
        <v>0.804651146990502</v>
      </c>
      <c r="R9" s="17">
        <v>0.849662917347626</v>
      </c>
      <c r="S9" s="17">
        <v>0.81045126005464996</v>
      </c>
      <c r="T9" s="17">
        <v>0.87909188813787398</v>
      </c>
      <c r="U9" s="17">
        <v>0.86483514443479204</v>
      </c>
      <c r="V9" s="17">
        <v>0.87991179386374097</v>
      </c>
      <c r="W9" s="17">
        <v>0.83907255602154296</v>
      </c>
      <c r="X9" s="17">
        <v>0.88089319428838297</v>
      </c>
      <c r="Y9" s="17">
        <v>0.86030196612368903</v>
      </c>
      <c r="Z9" s="17"/>
      <c r="AA9" s="17">
        <v>0.82296533852338005</v>
      </c>
      <c r="AB9" s="17">
        <v>0.812191534286686</v>
      </c>
      <c r="AC9" s="17">
        <v>0.80582529638904299</v>
      </c>
      <c r="AD9" s="17">
        <v>0.85251829372161403</v>
      </c>
      <c r="AE9" s="17">
        <v>0.878808826913689</v>
      </c>
      <c r="AF9" s="17"/>
      <c r="AG9" s="17">
        <v>0.837186700177589</v>
      </c>
      <c r="AH9" s="17">
        <v>0.83768251944048999</v>
      </c>
      <c r="AI9" s="17">
        <v>0.81588907827758705</v>
      </c>
      <c r="AJ9" s="17">
        <v>0.82121113229651999</v>
      </c>
      <c r="AK9" s="17">
        <v>0.85378922681417102</v>
      </c>
    </row>
    <row r="10" spans="2:37" ht="16" x14ac:dyDescent="0.2">
      <c r="B10" s="18" t="s">
        <v>86</v>
      </c>
      <c r="C10" s="17">
        <v>0.118369633027835</v>
      </c>
      <c r="D10" s="17">
        <v>0.14393153660899899</v>
      </c>
      <c r="E10" s="17">
        <v>9.5975034300874798E-2</v>
      </c>
      <c r="F10" s="17"/>
      <c r="G10" s="17">
        <v>0.116812681407646</v>
      </c>
      <c r="H10" s="17">
        <v>0.107401263876167</v>
      </c>
      <c r="I10" s="17">
        <v>9.6544495837642103E-2</v>
      </c>
      <c r="J10" s="17">
        <v>0.106595932068531</v>
      </c>
      <c r="K10" s="17">
        <v>0.18220474629491201</v>
      </c>
      <c r="L10" s="17">
        <v>0.114951843916981</v>
      </c>
      <c r="M10" s="17"/>
      <c r="N10" s="17">
        <v>0.14120439118129</v>
      </c>
      <c r="O10" s="17">
        <v>0.12960857535829601</v>
      </c>
      <c r="P10" s="17">
        <v>0.107649875624572</v>
      </c>
      <c r="Q10" s="17">
        <v>0.165669156885274</v>
      </c>
      <c r="R10" s="17">
        <v>0.11765992442932301</v>
      </c>
      <c r="S10" s="17">
        <v>0.13678973983773099</v>
      </c>
      <c r="T10" s="17">
        <v>7.7436936755842095E-2</v>
      </c>
      <c r="U10" s="17">
        <v>0.109942758763867</v>
      </c>
      <c r="V10" s="17">
        <v>9.5206469279594294E-2</v>
      </c>
      <c r="W10" s="17">
        <v>8.9424275708777395E-2</v>
      </c>
      <c r="X10" s="17">
        <v>0.108184944961616</v>
      </c>
      <c r="Y10" s="17">
        <v>0.108936435388736</v>
      </c>
      <c r="Z10" s="17"/>
      <c r="AA10" s="17">
        <v>0.14130550293035399</v>
      </c>
      <c r="AB10" s="17">
        <v>0.130368710895295</v>
      </c>
      <c r="AC10" s="17">
        <v>0.15407030040063199</v>
      </c>
      <c r="AD10" s="17">
        <v>0.10830564250779599</v>
      </c>
      <c r="AE10" s="17">
        <v>9.6099267689678594E-2</v>
      </c>
      <c r="AF10" s="17"/>
      <c r="AG10" s="17">
        <v>0.126367427843495</v>
      </c>
      <c r="AH10" s="17">
        <v>0.114267522234844</v>
      </c>
      <c r="AI10" s="17">
        <v>0.148403234276555</v>
      </c>
      <c r="AJ10" s="17">
        <v>0.136469716387808</v>
      </c>
      <c r="AK10" s="17">
        <v>0.13601439566388299</v>
      </c>
    </row>
    <row r="11" spans="2:37" ht="16" x14ac:dyDescent="0.2">
      <c r="B11" s="18" t="s">
        <v>55</v>
      </c>
      <c r="C11" s="17">
        <v>2.93008567998237E-2</v>
      </c>
      <c r="D11" s="17">
        <v>2.6460336409127299E-2</v>
      </c>
      <c r="E11" s="17">
        <v>3.1789416156266702E-2</v>
      </c>
      <c r="F11" s="17"/>
      <c r="G11" s="17">
        <v>2.1696141010760301E-2</v>
      </c>
      <c r="H11" s="17">
        <v>2.30583863204392E-2</v>
      </c>
      <c r="I11" s="17">
        <v>3.4455037421145002E-2</v>
      </c>
      <c r="J11" s="17">
        <v>3.6778693948059403E-2</v>
      </c>
      <c r="K11" s="17">
        <v>2.7473232765680498E-2</v>
      </c>
      <c r="L11" s="17">
        <v>3.1148610004704699E-2</v>
      </c>
      <c r="M11" s="17"/>
      <c r="N11" s="17">
        <v>6.19307843165059E-2</v>
      </c>
      <c r="O11" s="17">
        <v>1.1613063771167101E-2</v>
      </c>
      <c r="P11" s="17">
        <v>2.3259190548708002E-2</v>
      </c>
      <c r="Q11" s="17">
        <v>2.0050939323814E-2</v>
      </c>
      <c r="R11" s="17">
        <v>1.032351469712E-2</v>
      </c>
      <c r="S11" s="17">
        <v>3.8233946286362702E-2</v>
      </c>
      <c r="T11" s="17">
        <v>3.0284864057070301E-2</v>
      </c>
      <c r="U11" s="17">
        <v>2.5222096801341201E-2</v>
      </c>
      <c r="V11" s="17">
        <v>1.8991147048571699E-2</v>
      </c>
      <c r="W11" s="17">
        <v>5.2212056523297003E-2</v>
      </c>
      <c r="X11" s="17">
        <v>1.09218607500012E-2</v>
      </c>
      <c r="Y11" s="17">
        <v>1.50242935319327E-2</v>
      </c>
      <c r="Z11" s="17"/>
      <c r="AA11" s="17">
        <v>2.1635991334337398E-2</v>
      </c>
      <c r="AB11" s="17">
        <v>3.5967011566870301E-2</v>
      </c>
      <c r="AC11" s="17">
        <v>4.0104403210324997E-2</v>
      </c>
      <c r="AD11" s="17">
        <v>3.1674761034966498E-2</v>
      </c>
      <c r="AE11" s="17">
        <v>1.6940922033625499E-2</v>
      </c>
      <c r="AF11" s="17"/>
      <c r="AG11" s="17">
        <v>2.5933464826570399E-2</v>
      </c>
      <c r="AH11" s="17">
        <v>3.2453527531591697E-2</v>
      </c>
      <c r="AI11" s="17">
        <v>3.5707687445858102E-2</v>
      </c>
      <c r="AJ11" s="17">
        <v>2.9567178689250299E-2</v>
      </c>
      <c r="AK11" s="17">
        <v>1.01963775219454E-2</v>
      </c>
    </row>
    <row r="12" spans="2:37" ht="16" x14ac:dyDescent="0.2">
      <c r="B12" s="18" t="s">
        <v>87</v>
      </c>
      <c r="C12" s="17">
        <v>6.1949778749958197E-3</v>
      </c>
      <c r="D12" s="17">
        <v>4.6535876424942503E-3</v>
      </c>
      <c r="E12" s="17">
        <v>7.5453787021066898E-3</v>
      </c>
      <c r="F12" s="17"/>
      <c r="G12" s="17">
        <v>4.0761160237010301E-3</v>
      </c>
      <c r="H12" s="17">
        <v>5.9331552391526403E-3</v>
      </c>
      <c r="I12" s="17">
        <v>7.8530867209217099E-3</v>
      </c>
      <c r="J12" s="17">
        <v>1.47669735015796E-2</v>
      </c>
      <c r="K12" s="17">
        <v>3.68812173904073E-3</v>
      </c>
      <c r="L12" s="17">
        <v>0</v>
      </c>
      <c r="M12" s="17"/>
      <c r="N12" s="17">
        <v>4.2924620951095196E-3</v>
      </c>
      <c r="O12" s="17">
        <v>4.1546791261662004E-3</v>
      </c>
      <c r="P12" s="17">
        <v>9.4999322985888195E-3</v>
      </c>
      <c r="Q12" s="17">
        <v>0</v>
      </c>
      <c r="R12" s="17">
        <v>1.1370046459067799E-2</v>
      </c>
      <c r="S12" s="17">
        <v>5.9953203494422999E-3</v>
      </c>
      <c r="T12" s="17">
        <v>6.5205237796748102E-3</v>
      </c>
      <c r="U12" s="17">
        <v>0</v>
      </c>
      <c r="V12" s="17">
        <v>5.8905898080921504E-3</v>
      </c>
      <c r="W12" s="17">
        <v>1.31712396408612E-2</v>
      </c>
      <c r="X12" s="17">
        <v>0</v>
      </c>
      <c r="Y12" s="17">
        <v>1.5737304955641799E-2</v>
      </c>
      <c r="Z12" s="17"/>
      <c r="AA12" s="17">
        <v>5.4167866472604204E-3</v>
      </c>
      <c r="AB12" s="17">
        <v>1.7595863537476799E-2</v>
      </c>
      <c r="AC12" s="17">
        <v>0</v>
      </c>
      <c r="AD12" s="17">
        <v>0</v>
      </c>
      <c r="AE12" s="17">
        <v>0</v>
      </c>
      <c r="AF12" s="17"/>
      <c r="AG12" s="17">
        <v>4.8596555506049601E-3</v>
      </c>
      <c r="AH12" s="17">
        <v>1.15203698478597E-2</v>
      </c>
      <c r="AI12" s="17">
        <v>0</v>
      </c>
      <c r="AJ12" s="17">
        <v>5.89466174719521E-3</v>
      </c>
      <c r="AK12" s="17">
        <v>0</v>
      </c>
    </row>
    <row r="13" spans="2:37" ht="16" x14ac:dyDescent="0.2">
      <c r="B13" s="18" t="s">
        <v>57</v>
      </c>
      <c r="C13" s="17">
        <v>4.0543999931911597E-3</v>
      </c>
      <c r="D13" s="17">
        <v>4.6792491367187699E-3</v>
      </c>
      <c r="E13" s="17">
        <v>3.5069741807998798E-3</v>
      </c>
      <c r="F13" s="17"/>
      <c r="G13" s="17">
        <v>1.48183921061952E-2</v>
      </c>
      <c r="H13" s="17">
        <v>2.8171660076136001E-3</v>
      </c>
      <c r="I13" s="17">
        <v>0</v>
      </c>
      <c r="J13" s="17">
        <v>4.5011217708076801E-3</v>
      </c>
      <c r="K13" s="17">
        <v>4.0727490202160698E-3</v>
      </c>
      <c r="L13" s="17">
        <v>0</v>
      </c>
      <c r="M13" s="17"/>
      <c r="N13" s="17">
        <v>0</v>
      </c>
      <c r="O13" s="17">
        <v>4.2799238972994298E-3</v>
      </c>
      <c r="P13" s="17">
        <v>0</v>
      </c>
      <c r="Q13" s="17">
        <v>9.6287568004101102E-3</v>
      </c>
      <c r="R13" s="17">
        <v>1.0983597066862499E-2</v>
      </c>
      <c r="S13" s="17">
        <v>8.5297334718148904E-3</v>
      </c>
      <c r="T13" s="17">
        <v>6.66578726953843E-3</v>
      </c>
      <c r="U13" s="17">
        <v>0</v>
      </c>
      <c r="V13" s="17">
        <v>0</v>
      </c>
      <c r="W13" s="17">
        <v>6.1198721055209801E-3</v>
      </c>
      <c r="X13" s="17">
        <v>0</v>
      </c>
      <c r="Y13" s="17">
        <v>0</v>
      </c>
      <c r="Z13" s="17"/>
      <c r="AA13" s="17">
        <v>8.6763805646683408E-3</v>
      </c>
      <c r="AB13" s="17">
        <v>3.8768797136721801E-3</v>
      </c>
      <c r="AC13" s="17">
        <v>0</v>
      </c>
      <c r="AD13" s="17">
        <v>5.6316564446706402E-3</v>
      </c>
      <c r="AE13" s="17">
        <v>0</v>
      </c>
      <c r="AF13" s="17"/>
      <c r="AG13" s="17">
        <v>3.0895076940533001E-3</v>
      </c>
      <c r="AH13" s="17">
        <v>4.0760609452151998E-3</v>
      </c>
      <c r="AI13" s="17">
        <v>0</v>
      </c>
      <c r="AJ13" s="17">
        <v>6.8573108792267497E-3</v>
      </c>
      <c r="AK13" s="17">
        <v>0</v>
      </c>
    </row>
    <row r="14" spans="2:37" ht="16" x14ac:dyDescent="0.2">
      <c r="B14" s="18" t="s">
        <v>88</v>
      </c>
      <c r="C14" s="17">
        <v>1.32208518490737E-3</v>
      </c>
      <c r="D14" s="17">
        <v>2.8311550474542E-3</v>
      </c>
      <c r="E14" s="17">
        <v>0</v>
      </c>
      <c r="F14" s="17"/>
      <c r="G14" s="17">
        <v>5.4126617535406301E-3</v>
      </c>
      <c r="H14" s="17">
        <v>0</v>
      </c>
      <c r="I14" s="17">
        <v>0</v>
      </c>
      <c r="J14" s="17">
        <v>0</v>
      </c>
      <c r="K14" s="17">
        <v>0</v>
      </c>
      <c r="L14" s="17">
        <v>3.03313090917064E-3</v>
      </c>
      <c r="M14" s="17"/>
      <c r="N14" s="17">
        <v>5.6999470269314201E-3</v>
      </c>
      <c r="O14" s="17">
        <v>0</v>
      </c>
      <c r="P14" s="17">
        <v>6.5849066288367697E-3</v>
      </c>
      <c r="Q14" s="17">
        <v>0</v>
      </c>
      <c r="R14" s="17">
        <v>0</v>
      </c>
      <c r="S14" s="17">
        <v>0</v>
      </c>
      <c r="T14" s="17">
        <v>0</v>
      </c>
      <c r="U14" s="17">
        <v>0</v>
      </c>
      <c r="V14" s="17">
        <v>0</v>
      </c>
      <c r="W14" s="17">
        <v>0</v>
      </c>
      <c r="X14" s="17">
        <v>0</v>
      </c>
      <c r="Y14" s="17">
        <v>0</v>
      </c>
      <c r="Z14" s="17"/>
      <c r="AA14" s="17">
        <v>0</v>
      </c>
      <c r="AB14" s="17">
        <v>0</v>
      </c>
      <c r="AC14" s="17">
        <v>0</v>
      </c>
      <c r="AD14" s="17">
        <v>0</v>
      </c>
      <c r="AE14" s="17">
        <v>8.1509833630072897E-3</v>
      </c>
      <c r="AF14" s="17"/>
      <c r="AG14" s="17">
        <v>0</v>
      </c>
      <c r="AH14" s="17">
        <v>0</v>
      </c>
      <c r="AI14" s="17">
        <v>0</v>
      </c>
      <c r="AJ14" s="17">
        <v>0</v>
      </c>
      <c r="AK14" s="17">
        <v>0</v>
      </c>
    </row>
    <row r="15" spans="2:37" ht="16" x14ac:dyDescent="0.2">
      <c r="B15" s="18" t="s">
        <v>89</v>
      </c>
      <c r="C15" s="17">
        <v>0</v>
      </c>
      <c r="D15" s="17">
        <v>0</v>
      </c>
      <c r="E15" s="17">
        <v>0</v>
      </c>
      <c r="F15" s="17"/>
      <c r="G15" s="17">
        <v>0</v>
      </c>
      <c r="H15" s="17">
        <v>0</v>
      </c>
      <c r="I15" s="17">
        <v>0</v>
      </c>
      <c r="J15" s="17">
        <v>0</v>
      </c>
      <c r="K15" s="17">
        <v>0</v>
      </c>
      <c r="L15" s="17">
        <v>0</v>
      </c>
      <c r="M15" s="17"/>
      <c r="N15" s="17">
        <v>0</v>
      </c>
      <c r="O15" s="17">
        <v>0</v>
      </c>
      <c r="P15" s="17">
        <v>0</v>
      </c>
      <c r="Q15" s="17">
        <v>0</v>
      </c>
      <c r="R15" s="17">
        <v>0</v>
      </c>
      <c r="S15" s="17">
        <v>0</v>
      </c>
      <c r="T15" s="17">
        <v>0</v>
      </c>
      <c r="U15" s="17">
        <v>0</v>
      </c>
      <c r="V15" s="17">
        <v>0</v>
      </c>
      <c r="W15" s="17">
        <v>0</v>
      </c>
      <c r="X15" s="17">
        <v>0</v>
      </c>
      <c r="Y15" s="17">
        <v>0</v>
      </c>
      <c r="Z15" s="17"/>
      <c r="AA15" s="17">
        <v>0</v>
      </c>
      <c r="AB15" s="17">
        <v>0</v>
      </c>
      <c r="AC15" s="17">
        <v>0</v>
      </c>
      <c r="AD15" s="17">
        <v>0</v>
      </c>
      <c r="AE15" s="17">
        <v>0</v>
      </c>
      <c r="AF15" s="17"/>
      <c r="AG15" s="17">
        <v>0</v>
      </c>
      <c r="AH15" s="17">
        <v>0</v>
      </c>
      <c r="AI15" s="17">
        <v>0</v>
      </c>
      <c r="AJ15" s="17">
        <v>0</v>
      </c>
      <c r="AK15" s="17">
        <v>0</v>
      </c>
    </row>
    <row r="16" spans="2:37" ht="16" x14ac:dyDescent="0.2">
      <c r="B16" s="18" t="s">
        <v>58</v>
      </c>
      <c r="C16" s="17">
        <v>9.9030953557474989E-4</v>
      </c>
      <c r="D16" s="17">
        <v>2.1206801741605599E-3</v>
      </c>
      <c r="E16" s="17">
        <v>0</v>
      </c>
      <c r="F16" s="17"/>
      <c r="G16" s="17">
        <v>3.7800675935194998E-3</v>
      </c>
      <c r="H16" s="17">
        <v>0</v>
      </c>
      <c r="I16" s="17">
        <v>0</v>
      </c>
      <c r="J16" s="17">
        <v>0</v>
      </c>
      <c r="K16" s="17">
        <v>3.11878094022129E-3</v>
      </c>
      <c r="L16" s="17">
        <v>0</v>
      </c>
      <c r="M16" s="17"/>
      <c r="N16" s="17">
        <v>3.9807004432130099E-3</v>
      </c>
      <c r="O16" s="17">
        <v>3.51331517456704E-3</v>
      </c>
      <c r="P16" s="17">
        <v>0</v>
      </c>
      <c r="Q16" s="17">
        <v>0</v>
      </c>
      <c r="R16" s="17">
        <v>0</v>
      </c>
      <c r="S16" s="17">
        <v>0</v>
      </c>
      <c r="T16" s="17">
        <v>0</v>
      </c>
      <c r="U16" s="17">
        <v>0</v>
      </c>
      <c r="V16" s="17">
        <v>0</v>
      </c>
      <c r="W16" s="17">
        <v>0</v>
      </c>
      <c r="X16" s="17">
        <v>0</v>
      </c>
      <c r="Y16" s="17">
        <v>0</v>
      </c>
      <c r="Z16" s="17"/>
      <c r="AA16" s="17">
        <v>0</v>
      </c>
      <c r="AB16" s="17">
        <v>0</v>
      </c>
      <c r="AC16" s="17">
        <v>0</v>
      </c>
      <c r="AD16" s="17">
        <v>1.86964629095265E-3</v>
      </c>
      <c r="AE16" s="17">
        <v>0</v>
      </c>
      <c r="AF16" s="17"/>
      <c r="AG16" s="17">
        <v>2.56324390768766E-3</v>
      </c>
      <c r="AH16" s="17">
        <v>0</v>
      </c>
      <c r="AI16" s="17">
        <v>0</v>
      </c>
      <c r="AJ16" s="17">
        <v>0</v>
      </c>
      <c r="AK16" s="17">
        <v>0</v>
      </c>
    </row>
    <row r="17" spans="2:2" x14ac:dyDescent="0.2">
      <c r="B17" s="16" t="s">
        <v>96</v>
      </c>
    </row>
    <row r="18" spans="2:2" x14ac:dyDescent="0.2">
      <c r="B18" t="s">
        <v>61</v>
      </c>
    </row>
    <row r="19" spans="2:2" x14ac:dyDescent="0.2">
      <c r="B19" t="s">
        <v>62</v>
      </c>
    </row>
    <row r="21" spans="2:2" x14ac:dyDescent="0.2">
      <c r="B21"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K21"/>
  <sheetViews>
    <sheetView showGridLines="0" workbookViewId="0">
      <pane xSplit="2" topLeftCell="C1" activePane="topRight" state="frozen"/>
      <selection pane="topRight" activeCell="A17" sqref="A17:XFD21"/>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99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1315</v>
      </c>
      <c r="D7" s="10">
        <v>678</v>
      </c>
      <c r="E7" s="10">
        <v>637</v>
      </c>
      <c r="F7" s="10"/>
      <c r="G7" s="10">
        <v>138</v>
      </c>
      <c r="H7" s="10">
        <v>238</v>
      </c>
      <c r="I7" s="10">
        <v>251</v>
      </c>
      <c r="J7" s="10">
        <v>258</v>
      </c>
      <c r="K7" s="10">
        <v>223</v>
      </c>
      <c r="L7" s="10">
        <v>207</v>
      </c>
      <c r="M7" s="10"/>
      <c r="N7" s="10">
        <v>157</v>
      </c>
      <c r="O7" s="10">
        <v>191</v>
      </c>
      <c r="P7" s="10">
        <v>111</v>
      </c>
      <c r="Q7" s="10">
        <v>110</v>
      </c>
      <c r="R7" s="10">
        <v>90</v>
      </c>
      <c r="S7" s="10">
        <v>120</v>
      </c>
      <c r="T7" s="10">
        <v>108</v>
      </c>
      <c r="U7" s="10">
        <v>57</v>
      </c>
      <c r="V7" s="10">
        <v>147</v>
      </c>
      <c r="W7" s="10">
        <v>108</v>
      </c>
      <c r="X7" s="10">
        <v>75</v>
      </c>
      <c r="Y7" s="10">
        <v>41</v>
      </c>
      <c r="Z7" s="10"/>
      <c r="AA7" s="10">
        <v>214</v>
      </c>
      <c r="AB7" s="10">
        <v>302</v>
      </c>
      <c r="AC7" s="10">
        <v>134</v>
      </c>
      <c r="AD7" s="10">
        <v>306</v>
      </c>
      <c r="AE7" s="10">
        <v>124</v>
      </c>
      <c r="AF7" s="10"/>
      <c r="AG7" s="10">
        <v>246</v>
      </c>
      <c r="AH7" s="10">
        <v>473</v>
      </c>
      <c r="AI7" s="10">
        <v>129</v>
      </c>
      <c r="AJ7" s="10">
        <v>144</v>
      </c>
      <c r="AK7" s="10">
        <v>67</v>
      </c>
    </row>
    <row r="8" spans="2:37" ht="30" customHeight="1" x14ac:dyDescent="0.2">
      <c r="B8" s="11" t="s">
        <v>20</v>
      </c>
      <c r="C8" s="11">
        <v>1291</v>
      </c>
      <c r="D8" s="11">
        <v>622</v>
      </c>
      <c r="E8" s="11">
        <v>669</v>
      </c>
      <c r="F8" s="11"/>
      <c r="G8" s="11">
        <v>140</v>
      </c>
      <c r="H8" s="11">
        <v>224</v>
      </c>
      <c r="I8" s="11">
        <v>226</v>
      </c>
      <c r="J8" s="11">
        <v>233</v>
      </c>
      <c r="K8" s="11">
        <v>197</v>
      </c>
      <c r="L8" s="11">
        <v>271</v>
      </c>
      <c r="M8" s="11"/>
      <c r="N8" s="11">
        <v>162</v>
      </c>
      <c r="O8" s="11">
        <v>181</v>
      </c>
      <c r="P8" s="11">
        <v>104</v>
      </c>
      <c r="Q8" s="11">
        <v>112</v>
      </c>
      <c r="R8" s="11">
        <v>85</v>
      </c>
      <c r="S8" s="11">
        <v>120</v>
      </c>
      <c r="T8" s="11">
        <v>103</v>
      </c>
      <c r="U8" s="11">
        <v>50</v>
      </c>
      <c r="V8" s="11">
        <v>151</v>
      </c>
      <c r="W8" s="11">
        <v>114</v>
      </c>
      <c r="X8" s="11">
        <v>69</v>
      </c>
      <c r="Y8" s="11">
        <v>40</v>
      </c>
      <c r="Z8" s="11"/>
      <c r="AA8" s="11">
        <v>210</v>
      </c>
      <c r="AB8" s="11">
        <v>283</v>
      </c>
      <c r="AC8" s="11">
        <v>131</v>
      </c>
      <c r="AD8" s="11">
        <v>306</v>
      </c>
      <c r="AE8" s="11">
        <v>122</v>
      </c>
      <c r="AF8" s="11"/>
      <c r="AG8" s="11">
        <v>243</v>
      </c>
      <c r="AH8" s="11">
        <v>452</v>
      </c>
      <c r="AI8" s="11">
        <v>125</v>
      </c>
      <c r="AJ8" s="11">
        <v>145</v>
      </c>
      <c r="AK8" s="11">
        <v>63</v>
      </c>
    </row>
    <row r="9" spans="2:37" ht="16" x14ac:dyDescent="0.2">
      <c r="B9" s="18" t="s">
        <v>85</v>
      </c>
      <c r="C9" s="17">
        <v>0.17037400895593699</v>
      </c>
      <c r="D9" s="17">
        <v>0.17786253414975201</v>
      </c>
      <c r="E9" s="17">
        <v>0.16340567401522299</v>
      </c>
      <c r="F9" s="17"/>
      <c r="G9" s="17">
        <v>0.10161606215403</v>
      </c>
      <c r="H9" s="17">
        <v>0.21009203576539401</v>
      </c>
      <c r="I9" s="17">
        <v>0.22851886428519</v>
      </c>
      <c r="J9" s="17">
        <v>0.189132563467451</v>
      </c>
      <c r="K9" s="17">
        <v>0.11718763137626199</v>
      </c>
      <c r="L9" s="17">
        <v>0.14720294539408699</v>
      </c>
      <c r="M9" s="17"/>
      <c r="N9" s="17">
        <v>0.14627558443795999</v>
      </c>
      <c r="O9" s="17">
        <v>0.12893391918803401</v>
      </c>
      <c r="P9" s="17">
        <v>0.128109663380267</v>
      </c>
      <c r="Q9" s="17">
        <v>0.188561062473631</v>
      </c>
      <c r="R9" s="17">
        <v>0.23016988831484</v>
      </c>
      <c r="S9" s="17">
        <v>0.17141633605123599</v>
      </c>
      <c r="T9" s="17">
        <v>0.15754935841975501</v>
      </c>
      <c r="U9" s="17">
        <v>0.22897814744280501</v>
      </c>
      <c r="V9" s="17">
        <v>0.19831174089308801</v>
      </c>
      <c r="W9" s="17">
        <v>0.17131109655717999</v>
      </c>
      <c r="X9" s="17">
        <v>0.18390026654781999</v>
      </c>
      <c r="Y9" s="17">
        <v>0.21243723633324901</v>
      </c>
      <c r="Z9" s="17"/>
      <c r="AA9" s="17">
        <v>0.18608736827129799</v>
      </c>
      <c r="AB9" s="17">
        <v>0.18821184749046799</v>
      </c>
      <c r="AC9" s="17">
        <v>8.8213761772676397E-2</v>
      </c>
      <c r="AD9" s="17">
        <v>0.19999958889828501</v>
      </c>
      <c r="AE9" s="17">
        <v>0.13303819607669901</v>
      </c>
      <c r="AF9" s="17"/>
      <c r="AG9" s="17">
        <v>0.186919133419883</v>
      </c>
      <c r="AH9" s="17">
        <v>0.17170914810479501</v>
      </c>
      <c r="AI9" s="17">
        <v>0.14712008625513101</v>
      </c>
      <c r="AJ9" s="17">
        <v>0.22811613457919599</v>
      </c>
      <c r="AK9" s="17">
        <v>0.104642946063718</v>
      </c>
    </row>
    <row r="10" spans="2:37" ht="16" x14ac:dyDescent="0.2">
      <c r="B10" s="18" t="s">
        <v>86</v>
      </c>
      <c r="C10" s="17">
        <v>0.32714057655550499</v>
      </c>
      <c r="D10" s="17">
        <v>0.32722397125893998</v>
      </c>
      <c r="E10" s="17">
        <v>0.32706297486348102</v>
      </c>
      <c r="F10" s="17"/>
      <c r="G10" s="17">
        <v>0.36692090830626101</v>
      </c>
      <c r="H10" s="17">
        <v>0.36343173765032699</v>
      </c>
      <c r="I10" s="17">
        <v>0.36374863414267999</v>
      </c>
      <c r="J10" s="17">
        <v>0.31868751165751802</v>
      </c>
      <c r="K10" s="17">
        <v>0.27888494154662702</v>
      </c>
      <c r="L10" s="17">
        <v>0.28853094963660503</v>
      </c>
      <c r="M10" s="17"/>
      <c r="N10" s="17">
        <v>0.32444225913295799</v>
      </c>
      <c r="O10" s="17">
        <v>0.291589587704427</v>
      </c>
      <c r="P10" s="17">
        <v>0.37187389395114201</v>
      </c>
      <c r="Q10" s="17">
        <v>0.306184861143112</v>
      </c>
      <c r="R10" s="17">
        <v>0.30178848243641798</v>
      </c>
      <c r="S10" s="17">
        <v>0.33812826209299002</v>
      </c>
      <c r="T10" s="17">
        <v>0.33888863084543203</v>
      </c>
      <c r="U10" s="17">
        <v>0.348897676311062</v>
      </c>
      <c r="V10" s="17">
        <v>0.385347442903407</v>
      </c>
      <c r="W10" s="17">
        <v>0.24333093900649999</v>
      </c>
      <c r="X10" s="17">
        <v>0.36148806656562199</v>
      </c>
      <c r="Y10" s="17">
        <v>0.364449319406496</v>
      </c>
      <c r="Z10" s="17"/>
      <c r="AA10" s="17">
        <v>0.33040226995293998</v>
      </c>
      <c r="AB10" s="17">
        <v>0.371765238660415</v>
      </c>
      <c r="AC10" s="17">
        <v>0.30029943907564399</v>
      </c>
      <c r="AD10" s="17">
        <v>0.33830443550289502</v>
      </c>
      <c r="AE10" s="17">
        <v>0.267253797423329</v>
      </c>
      <c r="AF10" s="17"/>
      <c r="AG10" s="17">
        <v>0.30679322472566201</v>
      </c>
      <c r="AH10" s="17">
        <v>0.346216773012271</v>
      </c>
      <c r="AI10" s="17">
        <v>0.31824748772202899</v>
      </c>
      <c r="AJ10" s="17">
        <v>0.31895454796552403</v>
      </c>
      <c r="AK10" s="17">
        <v>0.32869760174280099</v>
      </c>
    </row>
    <row r="11" spans="2:37" ht="16" x14ac:dyDescent="0.2">
      <c r="B11" s="18" t="s">
        <v>55</v>
      </c>
      <c r="C11" s="17">
        <v>0.19015984823596799</v>
      </c>
      <c r="D11" s="17">
        <v>0.197596237977859</v>
      </c>
      <c r="E11" s="17">
        <v>0.18324002715905099</v>
      </c>
      <c r="F11" s="17"/>
      <c r="G11" s="17">
        <v>0.25870722645220001</v>
      </c>
      <c r="H11" s="17">
        <v>0.187682396116228</v>
      </c>
      <c r="I11" s="17">
        <v>0.16059661087836999</v>
      </c>
      <c r="J11" s="17">
        <v>0.182316571272269</v>
      </c>
      <c r="K11" s="17">
        <v>0.21660474433326199</v>
      </c>
      <c r="L11" s="17">
        <v>0.168953526270788</v>
      </c>
      <c r="M11" s="17"/>
      <c r="N11" s="17">
        <v>0.22788324275987901</v>
      </c>
      <c r="O11" s="17">
        <v>0.230838605945904</v>
      </c>
      <c r="P11" s="17">
        <v>0.16179149927113601</v>
      </c>
      <c r="Q11" s="17">
        <v>0.172017976026898</v>
      </c>
      <c r="R11" s="17">
        <v>0.18272734588925901</v>
      </c>
      <c r="S11" s="17">
        <v>0.182663481035193</v>
      </c>
      <c r="T11" s="17">
        <v>0.18605920977297899</v>
      </c>
      <c r="U11" s="17">
        <v>0.1721464434336</v>
      </c>
      <c r="V11" s="17">
        <v>0.17271145460126699</v>
      </c>
      <c r="W11" s="17">
        <v>0.15584267936230001</v>
      </c>
      <c r="X11" s="17">
        <v>0.26382531770541801</v>
      </c>
      <c r="Y11" s="17">
        <v>8.76668448405096E-2</v>
      </c>
      <c r="Z11" s="17"/>
      <c r="AA11" s="17">
        <v>0.172465718796182</v>
      </c>
      <c r="AB11" s="17">
        <v>0.17890300590084801</v>
      </c>
      <c r="AC11" s="17">
        <v>0.257965159088478</v>
      </c>
      <c r="AD11" s="17">
        <v>0.17599651324483301</v>
      </c>
      <c r="AE11" s="17">
        <v>0.25964414371643002</v>
      </c>
      <c r="AF11" s="17"/>
      <c r="AG11" s="17">
        <v>0.170052522980531</v>
      </c>
      <c r="AH11" s="17">
        <v>0.17905162837241101</v>
      </c>
      <c r="AI11" s="17">
        <v>0.23008033648819101</v>
      </c>
      <c r="AJ11" s="17">
        <v>0.18367498673552099</v>
      </c>
      <c r="AK11" s="17">
        <v>0.25595383958786899</v>
      </c>
    </row>
    <row r="12" spans="2:37" ht="16" x14ac:dyDescent="0.2">
      <c r="B12" s="18" t="s">
        <v>87</v>
      </c>
      <c r="C12" s="17">
        <v>0.179044842990814</v>
      </c>
      <c r="D12" s="17">
        <v>0.183883109597656</v>
      </c>
      <c r="E12" s="17">
        <v>0.17454266647723499</v>
      </c>
      <c r="F12" s="17"/>
      <c r="G12" s="17">
        <v>0.169944332817244</v>
      </c>
      <c r="H12" s="17">
        <v>0.18210908956175301</v>
      </c>
      <c r="I12" s="17">
        <v>0.14392616664507801</v>
      </c>
      <c r="J12" s="17">
        <v>0.18910526243893999</v>
      </c>
      <c r="K12" s="17">
        <v>0.20857356733576801</v>
      </c>
      <c r="L12" s="17">
        <v>0.18034282825681</v>
      </c>
      <c r="M12" s="17"/>
      <c r="N12" s="17">
        <v>0.14788538490891701</v>
      </c>
      <c r="O12" s="17">
        <v>0.21340642039845201</v>
      </c>
      <c r="P12" s="17">
        <v>0.19973830780304</v>
      </c>
      <c r="Q12" s="17">
        <v>0.197257901035226</v>
      </c>
      <c r="R12" s="17">
        <v>0.114328774834106</v>
      </c>
      <c r="S12" s="17">
        <v>0.18973236101100999</v>
      </c>
      <c r="T12" s="17">
        <v>0.209103947474063</v>
      </c>
      <c r="U12" s="17">
        <v>0.21678678080372599</v>
      </c>
      <c r="V12" s="17">
        <v>0.180300817201441</v>
      </c>
      <c r="W12" s="17">
        <v>0.18593310593538101</v>
      </c>
      <c r="X12" s="17">
        <v>7.8106102467690702E-2</v>
      </c>
      <c r="Y12" s="17">
        <v>0.17554573676743199</v>
      </c>
      <c r="Z12" s="17"/>
      <c r="AA12" s="17">
        <v>0.17359771026600501</v>
      </c>
      <c r="AB12" s="17">
        <v>0.18350026597723301</v>
      </c>
      <c r="AC12" s="17">
        <v>0.23891704924507201</v>
      </c>
      <c r="AD12" s="17">
        <v>0.144329041759124</v>
      </c>
      <c r="AE12" s="17">
        <v>0.20479118881103101</v>
      </c>
      <c r="AF12" s="17"/>
      <c r="AG12" s="17">
        <v>0.16284131844618199</v>
      </c>
      <c r="AH12" s="17">
        <v>0.21160507045582699</v>
      </c>
      <c r="AI12" s="17">
        <v>0.18188007967969899</v>
      </c>
      <c r="AJ12" s="17">
        <v>0.144104704979575</v>
      </c>
      <c r="AK12" s="17">
        <v>0.21908571765143001</v>
      </c>
    </row>
    <row r="13" spans="2:37" ht="16" x14ac:dyDescent="0.2">
      <c r="B13" s="18" t="s">
        <v>57</v>
      </c>
      <c r="C13" s="17">
        <v>8.0492306316771206E-2</v>
      </c>
      <c r="D13" s="17">
        <v>7.4965333955515606E-2</v>
      </c>
      <c r="E13" s="17">
        <v>8.5635347653282595E-2</v>
      </c>
      <c r="F13" s="17"/>
      <c r="G13" s="17">
        <v>7.0083912849479998E-2</v>
      </c>
      <c r="H13" s="17">
        <v>4.1871197109066102E-2</v>
      </c>
      <c r="I13" s="17">
        <v>6.09440618583817E-2</v>
      </c>
      <c r="J13" s="17">
        <v>7.2177510851112694E-2</v>
      </c>
      <c r="K13" s="17">
        <v>0.10715028940724799</v>
      </c>
      <c r="L13" s="17">
        <v>0.12178450397078899</v>
      </c>
      <c r="M13" s="17"/>
      <c r="N13" s="17">
        <v>8.8844700053558406E-2</v>
      </c>
      <c r="O13" s="17">
        <v>7.5941697231888095E-2</v>
      </c>
      <c r="P13" s="17">
        <v>8.5592432763248599E-2</v>
      </c>
      <c r="Q13" s="17">
        <v>7.9678618859800501E-2</v>
      </c>
      <c r="R13" s="17">
        <v>0.10147191550312901</v>
      </c>
      <c r="S13" s="17">
        <v>8.8344317799796596E-2</v>
      </c>
      <c r="T13" s="17">
        <v>8.0085573984529299E-2</v>
      </c>
      <c r="U13" s="17">
        <v>0</v>
      </c>
      <c r="V13" s="17">
        <v>3.64218286385476E-2</v>
      </c>
      <c r="W13" s="17">
        <v>0.121594841914946</v>
      </c>
      <c r="X13" s="17">
        <v>0.10052410674904499</v>
      </c>
      <c r="Y13" s="17">
        <v>0.103492050260102</v>
      </c>
      <c r="Z13" s="17"/>
      <c r="AA13" s="17">
        <v>8.0051976989986895E-2</v>
      </c>
      <c r="AB13" s="17">
        <v>4.4736130505373797E-2</v>
      </c>
      <c r="AC13" s="17">
        <v>7.2456062772576005E-2</v>
      </c>
      <c r="AD13" s="17">
        <v>9.3581611912078894E-2</v>
      </c>
      <c r="AE13" s="17">
        <v>0.105103243732293</v>
      </c>
      <c r="AF13" s="17"/>
      <c r="AG13" s="17">
        <v>0.101512677142734</v>
      </c>
      <c r="AH13" s="17">
        <v>5.6265719453114503E-2</v>
      </c>
      <c r="AI13" s="17">
        <v>8.8752030778442806E-2</v>
      </c>
      <c r="AJ13" s="17">
        <v>8.5231600566043994E-2</v>
      </c>
      <c r="AK13" s="17">
        <v>7.7437417992968605E-2</v>
      </c>
    </row>
    <row r="14" spans="2:37" ht="16" x14ac:dyDescent="0.2">
      <c r="B14" s="18" t="s">
        <v>88</v>
      </c>
      <c r="C14" s="17">
        <v>5.0835418352528701E-2</v>
      </c>
      <c r="D14" s="17">
        <v>3.8468813060278897E-2</v>
      </c>
      <c r="E14" s="17">
        <v>6.2342977655016597E-2</v>
      </c>
      <c r="F14" s="17"/>
      <c r="G14" s="17">
        <v>3.2727557420786098E-2</v>
      </c>
      <c r="H14" s="17">
        <v>1.4813543797232201E-2</v>
      </c>
      <c r="I14" s="17">
        <v>4.2265662190299001E-2</v>
      </c>
      <c r="J14" s="17">
        <v>4.1389012918300501E-2</v>
      </c>
      <c r="K14" s="17">
        <v>6.7319786787549601E-2</v>
      </c>
      <c r="L14" s="17">
        <v>9.3185246470922301E-2</v>
      </c>
      <c r="M14" s="17"/>
      <c r="N14" s="17">
        <v>6.4668828706727702E-2</v>
      </c>
      <c r="O14" s="17">
        <v>5.5075095775343301E-2</v>
      </c>
      <c r="P14" s="17">
        <v>5.28942028311662E-2</v>
      </c>
      <c r="Q14" s="17">
        <v>5.6299580461332897E-2</v>
      </c>
      <c r="R14" s="17">
        <v>6.9513593022248299E-2</v>
      </c>
      <c r="S14" s="17">
        <v>2.97152420097756E-2</v>
      </c>
      <c r="T14" s="17">
        <v>2.8313279503241699E-2</v>
      </c>
      <c r="U14" s="17">
        <v>3.3190952008807201E-2</v>
      </c>
      <c r="V14" s="17">
        <v>2.1322037592369E-2</v>
      </c>
      <c r="W14" s="17">
        <v>0.11398048760243699</v>
      </c>
      <c r="X14" s="17">
        <v>1.2156139964404599E-2</v>
      </c>
      <c r="Y14" s="17">
        <v>5.6408812392211599E-2</v>
      </c>
      <c r="Z14" s="17"/>
      <c r="AA14" s="17">
        <v>5.3767182026874798E-2</v>
      </c>
      <c r="AB14" s="17">
        <v>3.2883511465662998E-2</v>
      </c>
      <c r="AC14" s="17">
        <v>4.2148528045554197E-2</v>
      </c>
      <c r="AD14" s="17">
        <v>4.50294181572366E-2</v>
      </c>
      <c r="AE14" s="17">
        <v>3.0169430240217301E-2</v>
      </c>
      <c r="AF14" s="17"/>
      <c r="AG14" s="17">
        <v>6.8748915056565205E-2</v>
      </c>
      <c r="AH14" s="17">
        <v>3.3282628510419403E-2</v>
      </c>
      <c r="AI14" s="17">
        <v>3.3919979076506998E-2</v>
      </c>
      <c r="AJ14" s="17">
        <v>3.9918025174140302E-2</v>
      </c>
      <c r="AK14" s="17">
        <v>1.4182476961212101E-2</v>
      </c>
    </row>
    <row r="15" spans="2:37" ht="16" x14ac:dyDescent="0.2">
      <c r="B15" s="18" t="s">
        <v>89</v>
      </c>
      <c r="C15" s="17">
        <v>1.24399985321292E-3</v>
      </c>
      <c r="D15" s="17">
        <v>0</v>
      </c>
      <c r="E15" s="17">
        <v>2.4015852814553399E-3</v>
      </c>
      <c r="F15" s="17"/>
      <c r="G15" s="17">
        <v>0</v>
      </c>
      <c r="H15" s="17">
        <v>0</v>
      </c>
      <c r="I15" s="17">
        <v>0</v>
      </c>
      <c r="J15" s="17">
        <v>3.2669424697516899E-3</v>
      </c>
      <c r="K15" s="17">
        <v>4.2790392132834396E-3</v>
      </c>
      <c r="L15" s="17">
        <v>0</v>
      </c>
      <c r="M15" s="17"/>
      <c r="N15" s="17">
        <v>0</v>
      </c>
      <c r="O15" s="17">
        <v>4.2146737559512299E-3</v>
      </c>
      <c r="P15" s="17">
        <v>0</v>
      </c>
      <c r="Q15" s="17">
        <v>0</v>
      </c>
      <c r="R15" s="17">
        <v>0</v>
      </c>
      <c r="S15" s="17">
        <v>0</v>
      </c>
      <c r="T15" s="17">
        <v>0</v>
      </c>
      <c r="U15" s="17">
        <v>0</v>
      </c>
      <c r="V15" s="17">
        <v>5.5846781698802002E-3</v>
      </c>
      <c r="W15" s="17">
        <v>0</v>
      </c>
      <c r="X15" s="17">
        <v>0</v>
      </c>
      <c r="Y15" s="17">
        <v>0</v>
      </c>
      <c r="Z15" s="17"/>
      <c r="AA15" s="17">
        <v>3.6277736967134898E-3</v>
      </c>
      <c r="AB15" s="17">
        <v>0</v>
      </c>
      <c r="AC15" s="17">
        <v>0</v>
      </c>
      <c r="AD15" s="17">
        <v>2.7593905255470599E-3</v>
      </c>
      <c r="AE15" s="17">
        <v>0</v>
      </c>
      <c r="AF15" s="17"/>
      <c r="AG15" s="17">
        <v>3.13220822844274E-3</v>
      </c>
      <c r="AH15" s="17">
        <v>1.8690320911621001E-3</v>
      </c>
      <c r="AI15" s="17">
        <v>0</v>
      </c>
      <c r="AJ15" s="17">
        <v>0</v>
      </c>
      <c r="AK15" s="17">
        <v>0</v>
      </c>
    </row>
    <row r="16" spans="2:37" ht="16" x14ac:dyDescent="0.2">
      <c r="B16" s="18" t="s">
        <v>58</v>
      </c>
      <c r="C16" s="17">
        <v>7.0899873926196801E-4</v>
      </c>
      <c r="D16" s="17">
        <v>0</v>
      </c>
      <c r="E16" s="17">
        <v>1.3687468952542599E-3</v>
      </c>
      <c r="F16" s="17"/>
      <c r="G16" s="17">
        <v>0</v>
      </c>
      <c r="H16" s="17">
        <v>0</v>
      </c>
      <c r="I16" s="17">
        <v>0</v>
      </c>
      <c r="J16" s="17">
        <v>3.9246249246570296E-3</v>
      </c>
      <c r="K16" s="17">
        <v>0</v>
      </c>
      <c r="L16" s="17">
        <v>0</v>
      </c>
      <c r="M16" s="17"/>
      <c r="N16" s="17">
        <v>0</v>
      </c>
      <c r="O16" s="17">
        <v>0</v>
      </c>
      <c r="P16" s="17">
        <v>0</v>
      </c>
      <c r="Q16" s="17">
        <v>0</v>
      </c>
      <c r="R16" s="17">
        <v>0</v>
      </c>
      <c r="S16" s="17">
        <v>0</v>
      </c>
      <c r="T16" s="17">
        <v>0</v>
      </c>
      <c r="U16" s="17">
        <v>0</v>
      </c>
      <c r="V16" s="17">
        <v>0</v>
      </c>
      <c r="W16" s="17">
        <v>8.0068496212544107E-3</v>
      </c>
      <c r="X16" s="17">
        <v>0</v>
      </c>
      <c r="Y16" s="17">
        <v>0</v>
      </c>
      <c r="Z16" s="17"/>
      <c r="AA16" s="17">
        <v>0</v>
      </c>
      <c r="AB16" s="17">
        <v>0</v>
      </c>
      <c r="AC16" s="17">
        <v>0</v>
      </c>
      <c r="AD16" s="17">
        <v>0</v>
      </c>
      <c r="AE16" s="17">
        <v>0</v>
      </c>
      <c r="AF16" s="17"/>
      <c r="AG16" s="17">
        <v>0</v>
      </c>
      <c r="AH16" s="17">
        <v>0</v>
      </c>
      <c r="AI16" s="17">
        <v>0</v>
      </c>
      <c r="AJ16" s="17">
        <v>0</v>
      </c>
      <c r="AK16" s="17">
        <v>0</v>
      </c>
    </row>
    <row r="17" spans="2:2" x14ac:dyDescent="0.2">
      <c r="B17" s="16" t="s">
        <v>96</v>
      </c>
    </row>
    <row r="18" spans="2:2" x14ac:dyDescent="0.2">
      <c r="B18" t="s">
        <v>61</v>
      </c>
    </row>
    <row r="19" spans="2:2" x14ac:dyDescent="0.2">
      <c r="B19" t="s">
        <v>62</v>
      </c>
    </row>
    <row r="21" spans="2:2" x14ac:dyDescent="0.2">
      <c r="B21"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K21"/>
  <sheetViews>
    <sheetView showGridLines="0" workbookViewId="0">
      <pane xSplit="2" topLeftCell="C1" activePane="topRight" state="frozen"/>
      <selection pane="topRight" activeCell="A17" sqref="A17:XFD21"/>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100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1427</v>
      </c>
      <c r="D7" s="10">
        <v>734</v>
      </c>
      <c r="E7" s="10">
        <v>693</v>
      </c>
      <c r="F7" s="10"/>
      <c r="G7" s="10">
        <v>194</v>
      </c>
      <c r="H7" s="10">
        <v>289</v>
      </c>
      <c r="I7" s="10">
        <v>311</v>
      </c>
      <c r="J7" s="10">
        <v>276</v>
      </c>
      <c r="K7" s="10">
        <v>199</v>
      </c>
      <c r="L7" s="10">
        <v>158</v>
      </c>
      <c r="M7" s="10"/>
      <c r="N7" s="10">
        <v>197</v>
      </c>
      <c r="O7" s="10">
        <v>191</v>
      </c>
      <c r="P7" s="10">
        <v>112</v>
      </c>
      <c r="Q7" s="10">
        <v>115</v>
      </c>
      <c r="R7" s="10">
        <v>101</v>
      </c>
      <c r="S7" s="10">
        <v>132</v>
      </c>
      <c r="T7" s="10">
        <v>117</v>
      </c>
      <c r="U7" s="10">
        <v>63</v>
      </c>
      <c r="V7" s="10">
        <v>152</v>
      </c>
      <c r="W7" s="10">
        <v>117</v>
      </c>
      <c r="X7" s="10">
        <v>80</v>
      </c>
      <c r="Y7" s="10">
        <v>50</v>
      </c>
      <c r="Z7" s="10"/>
      <c r="AA7" s="10">
        <v>221</v>
      </c>
      <c r="AB7" s="10">
        <v>356</v>
      </c>
      <c r="AC7" s="10">
        <v>144</v>
      </c>
      <c r="AD7" s="10">
        <v>310</v>
      </c>
      <c r="AE7" s="10">
        <v>134</v>
      </c>
      <c r="AF7" s="10"/>
      <c r="AG7" s="10">
        <v>241</v>
      </c>
      <c r="AH7" s="10">
        <v>529</v>
      </c>
      <c r="AI7" s="10">
        <v>130</v>
      </c>
      <c r="AJ7" s="10">
        <v>162</v>
      </c>
      <c r="AK7" s="10">
        <v>65</v>
      </c>
    </row>
    <row r="8" spans="2:37" ht="30" customHeight="1" x14ac:dyDescent="0.2">
      <c r="B8" s="11" t="s">
        <v>20</v>
      </c>
      <c r="C8" s="11">
        <v>1389</v>
      </c>
      <c r="D8" s="11">
        <v>677</v>
      </c>
      <c r="E8" s="11">
        <v>711</v>
      </c>
      <c r="F8" s="11"/>
      <c r="G8" s="11">
        <v>196</v>
      </c>
      <c r="H8" s="11">
        <v>274</v>
      </c>
      <c r="I8" s="11">
        <v>284</v>
      </c>
      <c r="J8" s="11">
        <v>253</v>
      </c>
      <c r="K8" s="11">
        <v>176</v>
      </c>
      <c r="L8" s="11">
        <v>206</v>
      </c>
      <c r="M8" s="11"/>
      <c r="N8" s="11">
        <v>203</v>
      </c>
      <c r="O8" s="11">
        <v>171</v>
      </c>
      <c r="P8" s="11">
        <v>104</v>
      </c>
      <c r="Q8" s="11">
        <v>118</v>
      </c>
      <c r="R8" s="11">
        <v>97</v>
      </c>
      <c r="S8" s="11">
        <v>130</v>
      </c>
      <c r="T8" s="11">
        <v>110</v>
      </c>
      <c r="U8" s="11">
        <v>54</v>
      </c>
      <c r="V8" s="11">
        <v>158</v>
      </c>
      <c r="W8" s="11">
        <v>122</v>
      </c>
      <c r="X8" s="11">
        <v>74</v>
      </c>
      <c r="Y8" s="11">
        <v>48</v>
      </c>
      <c r="Z8" s="11"/>
      <c r="AA8" s="11">
        <v>211</v>
      </c>
      <c r="AB8" s="11">
        <v>336</v>
      </c>
      <c r="AC8" s="11">
        <v>142</v>
      </c>
      <c r="AD8" s="11">
        <v>307</v>
      </c>
      <c r="AE8" s="11">
        <v>130</v>
      </c>
      <c r="AF8" s="11"/>
      <c r="AG8" s="11">
        <v>233</v>
      </c>
      <c r="AH8" s="11">
        <v>503</v>
      </c>
      <c r="AI8" s="11">
        <v>125</v>
      </c>
      <c r="AJ8" s="11">
        <v>163</v>
      </c>
      <c r="AK8" s="11">
        <v>62</v>
      </c>
    </row>
    <row r="9" spans="2:37" ht="16" x14ac:dyDescent="0.2">
      <c r="B9" s="18" t="s">
        <v>85</v>
      </c>
      <c r="C9" s="17">
        <v>0.503925101305712</v>
      </c>
      <c r="D9" s="17">
        <v>0.46420596520757101</v>
      </c>
      <c r="E9" s="17">
        <v>0.54175476377513199</v>
      </c>
      <c r="F9" s="17"/>
      <c r="G9" s="17">
        <v>0.54509195271212296</v>
      </c>
      <c r="H9" s="17">
        <v>0.59437307171092801</v>
      </c>
      <c r="I9" s="17">
        <v>0.55471889687997</v>
      </c>
      <c r="J9" s="17">
        <v>0.529560992006196</v>
      </c>
      <c r="K9" s="17">
        <v>0.411982069573402</v>
      </c>
      <c r="L9" s="17">
        <v>0.32152764764862701</v>
      </c>
      <c r="M9" s="17"/>
      <c r="N9" s="17">
        <v>0.52409420994038403</v>
      </c>
      <c r="O9" s="17">
        <v>0.48490546166274001</v>
      </c>
      <c r="P9" s="17">
        <v>0.50489005252269903</v>
      </c>
      <c r="Q9" s="17">
        <v>0.42768950367466502</v>
      </c>
      <c r="R9" s="17">
        <v>0.54170770197410401</v>
      </c>
      <c r="S9" s="17">
        <v>0.49576578726382298</v>
      </c>
      <c r="T9" s="17">
        <v>0.45207159155017601</v>
      </c>
      <c r="U9" s="17">
        <v>0.59441396481629905</v>
      </c>
      <c r="V9" s="17">
        <v>0.52369754751229602</v>
      </c>
      <c r="W9" s="17">
        <v>0.46831713602671399</v>
      </c>
      <c r="X9" s="17">
        <v>0.56959249808423495</v>
      </c>
      <c r="Y9" s="17">
        <v>0.55743584378304101</v>
      </c>
      <c r="Z9" s="17"/>
      <c r="AA9" s="17">
        <v>0.495660789680126</v>
      </c>
      <c r="AB9" s="17">
        <v>0.50391745835402801</v>
      </c>
      <c r="AC9" s="17">
        <v>0.458897145587914</v>
      </c>
      <c r="AD9" s="17">
        <v>0.47123412361181</v>
      </c>
      <c r="AE9" s="17">
        <v>0.54694403544889003</v>
      </c>
      <c r="AF9" s="17"/>
      <c r="AG9" s="17">
        <v>0.44935283097429701</v>
      </c>
      <c r="AH9" s="17">
        <v>0.50612298298619196</v>
      </c>
      <c r="AI9" s="17">
        <v>0.43762157233132398</v>
      </c>
      <c r="AJ9" s="17">
        <v>0.52355818740869098</v>
      </c>
      <c r="AK9" s="17">
        <v>0.51478143568354895</v>
      </c>
    </row>
    <row r="10" spans="2:37" ht="16" x14ac:dyDescent="0.2">
      <c r="B10" s="18" t="s">
        <v>86</v>
      </c>
      <c r="C10" s="17">
        <v>0.357148927919133</v>
      </c>
      <c r="D10" s="17">
        <v>0.406380171232057</v>
      </c>
      <c r="E10" s="17">
        <v>0.31025965739532702</v>
      </c>
      <c r="F10" s="17"/>
      <c r="G10" s="17">
        <v>0.357434697042531</v>
      </c>
      <c r="H10" s="17">
        <v>0.28964315701870103</v>
      </c>
      <c r="I10" s="17">
        <v>0.34302106483467698</v>
      </c>
      <c r="J10" s="17">
        <v>0.34503619970155802</v>
      </c>
      <c r="K10" s="17">
        <v>0.41618164174100197</v>
      </c>
      <c r="L10" s="17">
        <v>0.43054833946344701</v>
      </c>
      <c r="M10" s="17"/>
      <c r="N10" s="17">
        <v>0.36329463135901002</v>
      </c>
      <c r="O10" s="17">
        <v>0.375332591425943</v>
      </c>
      <c r="P10" s="17">
        <v>0.40278019176198299</v>
      </c>
      <c r="Q10" s="17">
        <v>0.375251092138703</v>
      </c>
      <c r="R10" s="17">
        <v>0.33568099260253698</v>
      </c>
      <c r="S10" s="17">
        <v>0.33809505743095603</v>
      </c>
      <c r="T10" s="17">
        <v>0.37167587992206902</v>
      </c>
      <c r="U10" s="17">
        <v>0.24814809361168499</v>
      </c>
      <c r="V10" s="17">
        <v>0.381009348919362</v>
      </c>
      <c r="W10" s="17">
        <v>0.32450906267743801</v>
      </c>
      <c r="X10" s="17">
        <v>0.38797078494952902</v>
      </c>
      <c r="Y10" s="17">
        <v>0.26490460626380002</v>
      </c>
      <c r="Z10" s="17"/>
      <c r="AA10" s="17">
        <v>0.34189632824364202</v>
      </c>
      <c r="AB10" s="17">
        <v>0.34051434126430202</v>
      </c>
      <c r="AC10" s="17">
        <v>0.38564579806898602</v>
      </c>
      <c r="AD10" s="17">
        <v>0.42729994570568502</v>
      </c>
      <c r="AE10" s="17">
        <v>0.36048823143620101</v>
      </c>
      <c r="AF10" s="17"/>
      <c r="AG10" s="17">
        <v>0.356086809565549</v>
      </c>
      <c r="AH10" s="17">
        <v>0.35772375056314298</v>
      </c>
      <c r="AI10" s="17">
        <v>0.38535980142793902</v>
      </c>
      <c r="AJ10" s="17">
        <v>0.390244203636884</v>
      </c>
      <c r="AK10" s="17">
        <v>0.38959119201668901</v>
      </c>
    </row>
    <row r="11" spans="2:37" ht="16" x14ac:dyDescent="0.2">
      <c r="B11" s="18" t="s">
        <v>55</v>
      </c>
      <c r="C11" s="17">
        <v>7.7862426229743598E-2</v>
      </c>
      <c r="D11" s="17">
        <v>7.6649198717845493E-2</v>
      </c>
      <c r="E11" s="17">
        <v>7.9017939460452394E-2</v>
      </c>
      <c r="F11" s="17"/>
      <c r="G11" s="17">
        <v>5.5954565700981902E-2</v>
      </c>
      <c r="H11" s="17">
        <v>5.4731357197103002E-2</v>
      </c>
      <c r="I11" s="17">
        <v>7.4834556303116306E-2</v>
      </c>
      <c r="J11" s="17">
        <v>6.6230439887398698E-2</v>
      </c>
      <c r="K11" s="17">
        <v>0.10094634325172699</v>
      </c>
      <c r="L11" s="17">
        <v>0.128240285475751</v>
      </c>
      <c r="M11" s="17"/>
      <c r="N11" s="17">
        <v>4.4316251239675301E-2</v>
      </c>
      <c r="O11" s="17">
        <v>6.6649160465920607E-2</v>
      </c>
      <c r="P11" s="17">
        <v>3.0527649133129098E-2</v>
      </c>
      <c r="Q11" s="17">
        <v>0.14098742656175101</v>
      </c>
      <c r="R11" s="17">
        <v>6.2722566808719807E-2</v>
      </c>
      <c r="S11" s="17">
        <v>9.8552871349563503E-2</v>
      </c>
      <c r="T11" s="17">
        <v>0.119792582931148</v>
      </c>
      <c r="U11" s="17">
        <v>7.7971019213864304E-2</v>
      </c>
      <c r="V11" s="17">
        <v>5.5891995431920603E-2</v>
      </c>
      <c r="W11" s="17">
        <v>0.12592667444414199</v>
      </c>
      <c r="X11" s="17">
        <v>3.1387407576195202E-2</v>
      </c>
      <c r="Y11" s="17">
        <v>0.107777832422336</v>
      </c>
      <c r="Z11" s="17"/>
      <c r="AA11" s="17">
        <v>0.110885341293011</v>
      </c>
      <c r="AB11" s="17">
        <v>8.0213838968340195E-2</v>
      </c>
      <c r="AC11" s="17">
        <v>8.8801072778471393E-2</v>
      </c>
      <c r="AD11" s="17">
        <v>4.6566709016421598E-2</v>
      </c>
      <c r="AE11" s="17">
        <v>4.1499833774407302E-2</v>
      </c>
      <c r="AF11" s="17"/>
      <c r="AG11" s="17">
        <v>0.12698299354402101</v>
      </c>
      <c r="AH11" s="17">
        <v>6.3838668987896197E-2</v>
      </c>
      <c r="AI11" s="17">
        <v>0.12920450897122901</v>
      </c>
      <c r="AJ11" s="17">
        <v>4.4946262108554902E-2</v>
      </c>
      <c r="AK11" s="17">
        <v>2.73334649394825E-2</v>
      </c>
    </row>
    <row r="12" spans="2:37" ht="16" x14ac:dyDescent="0.2">
      <c r="B12" s="18" t="s">
        <v>87</v>
      </c>
      <c r="C12" s="17">
        <v>4.6661112288357801E-2</v>
      </c>
      <c r="D12" s="17">
        <v>4.0296595207434303E-2</v>
      </c>
      <c r="E12" s="17">
        <v>5.2722863791645098E-2</v>
      </c>
      <c r="F12" s="17"/>
      <c r="G12" s="17">
        <v>2.81591738644663E-2</v>
      </c>
      <c r="H12" s="17">
        <v>4.6372963489060601E-2</v>
      </c>
      <c r="I12" s="17">
        <v>2.3209597212074998E-2</v>
      </c>
      <c r="J12" s="17">
        <v>4.4685792065416299E-2</v>
      </c>
      <c r="K12" s="17">
        <v>5.5587879237917401E-2</v>
      </c>
      <c r="L12" s="17">
        <v>9.1766835999229607E-2</v>
      </c>
      <c r="M12" s="17"/>
      <c r="N12" s="17">
        <v>5.2047290643308902E-2</v>
      </c>
      <c r="O12" s="17">
        <v>5.6751848049146701E-2</v>
      </c>
      <c r="P12" s="17">
        <v>4.2912078029650302E-2</v>
      </c>
      <c r="Q12" s="17">
        <v>4.91270582998121E-2</v>
      </c>
      <c r="R12" s="17">
        <v>4.0459774591630103E-2</v>
      </c>
      <c r="S12" s="17">
        <v>4.3648603361832898E-2</v>
      </c>
      <c r="T12" s="17">
        <v>5.6459945596608101E-2</v>
      </c>
      <c r="U12" s="17">
        <v>6.5043464331181203E-2</v>
      </c>
      <c r="V12" s="17">
        <v>2.67024683550094E-2</v>
      </c>
      <c r="W12" s="17">
        <v>7.0165884332318407E-2</v>
      </c>
      <c r="X12" s="17">
        <v>1.1049309390041199E-2</v>
      </c>
      <c r="Y12" s="17">
        <v>2.8555684523802E-2</v>
      </c>
      <c r="Z12" s="17"/>
      <c r="AA12" s="17">
        <v>4.2684985599204903E-2</v>
      </c>
      <c r="AB12" s="17">
        <v>6.0219425140629099E-2</v>
      </c>
      <c r="AC12" s="17">
        <v>5.4606879373514397E-2</v>
      </c>
      <c r="AD12" s="17">
        <v>3.5779717686517998E-2</v>
      </c>
      <c r="AE12" s="17">
        <v>4.0267899097667301E-2</v>
      </c>
      <c r="AF12" s="17"/>
      <c r="AG12" s="17">
        <v>4.9177616859425399E-2</v>
      </c>
      <c r="AH12" s="17">
        <v>5.79165040425123E-2</v>
      </c>
      <c r="AI12" s="17">
        <v>4.1705951603751297E-2</v>
      </c>
      <c r="AJ12" s="17">
        <v>3.3813714307583301E-2</v>
      </c>
      <c r="AK12" s="17">
        <v>6.8293907360278794E-2</v>
      </c>
    </row>
    <row r="13" spans="2:37" ht="16" x14ac:dyDescent="0.2">
      <c r="B13" s="18" t="s">
        <v>57</v>
      </c>
      <c r="C13" s="17">
        <v>8.8380790070765308E-3</v>
      </c>
      <c r="D13" s="17">
        <v>8.7126130490487504E-3</v>
      </c>
      <c r="E13" s="17">
        <v>8.9575764410556001E-3</v>
      </c>
      <c r="F13" s="17"/>
      <c r="G13" s="17">
        <v>1.33596106798972E-2</v>
      </c>
      <c r="H13" s="17">
        <v>1.4879450584206901E-2</v>
      </c>
      <c r="I13" s="17">
        <v>0</v>
      </c>
      <c r="J13" s="17">
        <v>3.0844971891688402E-3</v>
      </c>
      <c r="K13" s="17">
        <v>0</v>
      </c>
      <c r="L13" s="17">
        <v>2.3297942151628202E-2</v>
      </c>
      <c r="M13" s="17"/>
      <c r="N13" s="17">
        <v>1.1621554314154899E-2</v>
      </c>
      <c r="O13" s="17">
        <v>1.1896745162750799E-2</v>
      </c>
      <c r="P13" s="17">
        <v>0</v>
      </c>
      <c r="Q13" s="17">
        <v>0</v>
      </c>
      <c r="R13" s="17">
        <v>1.9428964023009299E-2</v>
      </c>
      <c r="S13" s="17">
        <v>1.6756058070916902E-2</v>
      </c>
      <c r="T13" s="17">
        <v>0</v>
      </c>
      <c r="U13" s="17">
        <v>1.4423458026970299E-2</v>
      </c>
      <c r="V13" s="17">
        <v>1.2698639781411499E-2</v>
      </c>
      <c r="W13" s="17">
        <v>0</v>
      </c>
      <c r="X13" s="17">
        <v>0</v>
      </c>
      <c r="Y13" s="17">
        <v>2.1532574443144301E-2</v>
      </c>
      <c r="Z13" s="17"/>
      <c r="AA13" s="17">
        <v>4.4517187887027701E-3</v>
      </c>
      <c r="AB13" s="17">
        <v>8.3079533236366503E-3</v>
      </c>
      <c r="AC13" s="17">
        <v>6.6681303526577498E-3</v>
      </c>
      <c r="AD13" s="17">
        <v>1.39358134496328E-2</v>
      </c>
      <c r="AE13" s="17">
        <v>1.0800000242835599E-2</v>
      </c>
      <c r="AF13" s="17"/>
      <c r="AG13" s="17">
        <v>7.5466309843482404E-3</v>
      </c>
      <c r="AH13" s="17">
        <v>9.8395608307056195E-3</v>
      </c>
      <c r="AI13" s="17">
        <v>0</v>
      </c>
      <c r="AJ13" s="17">
        <v>7.4376325382868296E-3</v>
      </c>
      <c r="AK13" s="17">
        <v>0</v>
      </c>
    </row>
    <row r="14" spans="2:37" ht="16" x14ac:dyDescent="0.2">
      <c r="B14" s="18" t="s">
        <v>88</v>
      </c>
      <c r="C14" s="17">
        <v>4.8792365243799799E-3</v>
      </c>
      <c r="D14" s="17">
        <v>2.3510036916675899E-3</v>
      </c>
      <c r="E14" s="17">
        <v>7.2871991363886602E-3</v>
      </c>
      <c r="F14" s="17"/>
      <c r="G14" s="17">
        <v>0</v>
      </c>
      <c r="H14" s="17">
        <v>0</v>
      </c>
      <c r="I14" s="17">
        <v>4.2158847701604003E-3</v>
      </c>
      <c r="J14" s="17">
        <v>1.14020791502624E-2</v>
      </c>
      <c r="K14" s="17">
        <v>1.53020661959511E-2</v>
      </c>
      <c r="L14" s="17">
        <v>0</v>
      </c>
      <c r="M14" s="17"/>
      <c r="N14" s="17">
        <v>4.6260625034671597E-3</v>
      </c>
      <c r="O14" s="17">
        <v>4.4641932334981097E-3</v>
      </c>
      <c r="P14" s="17">
        <v>1.8890028552537502E-2</v>
      </c>
      <c r="Q14" s="17">
        <v>6.9449193250687999E-3</v>
      </c>
      <c r="R14" s="17">
        <v>0</v>
      </c>
      <c r="S14" s="17">
        <v>7.18162252290825E-3</v>
      </c>
      <c r="T14" s="17">
        <v>0</v>
      </c>
      <c r="U14" s="17">
        <v>0</v>
      </c>
      <c r="V14" s="17">
        <v>0</v>
      </c>
      <c r="W14" s="17">
        <v>1.1081242519387399E-2</v>
      </c>
      <c r="X14" s="17">
        <v>0</v>
      </c>
      <c r="Y14" s="17">
        <v>0</v>
      </c>
      <c r="Z14" s="17"/>
      <c r="AA14" s="17">
        <v>4.4208363953123896E-3</v>
      </c>
      <c r="AB14" s="17">
        <v>6.8269829490632001E-3</v>
      </c>
      <c r="AC14" s="17">
        <v>5.3809738384557101E-3</v>
      </c>
      <c r="AD14" s="17">
        <v>5.1836905299321402E-3</v>
      </c>
      <c r="AE14" s="17">
        <v>0</v>
      </c>
      <c r="AF14" s="17"/>
      <c r="AG14" s="17">
        <v>1.0853118072359801E-2</v>
      </c>
      <c r="AH14" s="17">
        <v>4.55853258955073E-3</v>
      </c>
      <c r="AI14" s="17">
        <v>6.1081656657559101E-3</v>
      </c>
      <c r="AJ14" s="17">
        <v>0</v>
      </c>
      <c r="AK14" s="17">
        <v>0</v>
      </c>
    </row>
    <row r="15" spans="2:37" ht="16" x14ac:dyDescent="0.2">
      <c r="B15" s="18" t="s">
        <v>89</v>
      </c>
      <c r="C15" s="17">
        <v>0</v>
      </c>
      <c r="D15" s="17">
        <v>0</v>
      </c>
      <c r="E15" s="17">
        <v>0</v>
      </c>
      <c r="F15" s="17"/>
      <c r="G15" s="17">
        <v>0</v>
      </c>
      <c r="H15" s="17">
        <v>0</v>
      </c>
      <c r="I15" s="17">
        <v>0</v>
      </c>
      <c r="J15" s="17">
        <v>0</v>
      </c>
      <c r="K15" s="17">
        <v>0</v>
      </c>
      <c r="L15" s="17">
        <v>0</v>
      </c>
      <c r="M15" s="17"/>
      <c r="N15" s="17">
        <v>0</v>
      </c>
      <c r="O15" s="17">
        <v>0</v>
      </c>
      <c r="P15" s="17">
        <v>0</v>
      </c>
      <c r="Q15" s="17">
        <v>0</v>
      </c>
      <c r="R15" s="17">
        <v>0</v>
      </c>
      <c r="S15" s="17">
        <v>0</v>
      </c>
      <c r="T15" s="17">
        <v>0</v>
      </c>
      <c r="U15" s="17">
        <v>0</v>
      </c>
      <c r="V15" s="17">
        <v>0</v>
      </c>
      <c r="W15" s="17">
        <v>0</v>
      </c>
      <c r="X15" s="17">
        <v>0</v>
      </c>
      <c r="Y15" s="17">
        <v>0</v>
      </c>
      <c r="Z15" s="17"/>
      <c r="AA15" s="17">
        <v>0</v>
      </c>
      <c r="AB15" s="17">
        <v>0</v>
      </c>
      <c r="AC15" s="17">
        <v>0</v>
      </c>
      <c r="AD15" s="17">
        <v>0</v>
      </c>
      <c r="AE15" s="17">
        <v>0</v>
      </c>
      <c r="AF15" s="17"/>
      <c r="AG15" s="17">
        <v>0</v>
      </c>
      <c r="AH15" s="17">
        <v>0</v>
      </c>
      <c r="AI15" s="17">
        <v>0</v>
      </c>
      <c r="AJ15" s="17">
        <v>0</v>
      </c>
      <c r="AK15" s="17">
        <v>0</v>
      </c>
    </row>
    <row r="16" spans="2:37" ht="16" x14ac:dyDescent="0.2">
      <c r="B16" s="18" t="s">
        <v>58</v>
      </c>
      <c r="C16" s="17">
        <v>6.8511672559606505E-4</v>
      </c>
      <c r="D16" s="17">
        <v>1.4044528943779699E-3</v>
      </c>
      <c r="E16" s="17">
        <v>0</v>
      </c>
      <c r="F16" s="17"/>
      <c r="G16" s="17">
        <v>0</v>
      </c>
      <c r="H16" s="17">
        <v>0</v>
      </c>
      <c r="I16" s="17">
        <v>0</v>
      </c>
      <c r="J16" s="17">
        <v>0</v>
      </c>
      <c r="K16" s="17">
        <v>0</v>
      </c>
      <c r="L16" s="17">
        <v>4.6189492613177303E-3</v>
      </c>
      <c r="M16" s="17"/>
      <c r="N16" s="17">
        <v>0</v>
      </c>
      <c r="O16" s="17">
        <v>0</v>
      </c>
      <c r="P16" s="17">
        <v>0</v>
      </c>
      <c r="Q16" s="17">
        <v>0</v>
      </c>
      <c r="R16" s="17">
        <v>0</v>
      </c>
      <c r="S16" s="17">
        <v>0</v>
      </c>
      <c r="T16" s="17">
        <v>0</v>
      </c>
      <c r="U16" s="17">
        <v>0</v>
      </c>
      <c r="V16" s="17">
        <v>0</v>
      </c>
      <c r="W16" s="17">
        <v>0</v>
      </c>
      <c r="X16" s="17">
        <v>0</v>
      </c>
      <c r="Y16" s="17">
        <v>1.9793458563877101E-2</v>
      </c>
      <c r="Z16" s="17"/>
      <c r="AA16" s="17">
        <v>0</v>
      </c>
      <c r="AB16" s="17">
        <v>0</v>
      </c>
      <c r="AC16" s="17">
        <v>0</v>
      </c>
      <c r="AD16" s="17">
        <v>0</v>
      </c>
      <c r="AE16" s="17">
        <v>0</v>
      </c>
      <c r="AF16" s="17"/>
      <c r="AG16" s="17">
        <v>0</v>
      </c>
      <c r="AH16" s="17">
        <v>0</v>
      </c>
      <c r="AI16" s="17">
        <v>0</v>
      </c>
      <c r="AJ16" s="17">
        <v>0</v>
      </c>
      <c r="AK16" s="17">
        <v>0</v>
      </c>
    </row>
    <row r="17" spans="2:2" x14ac:dyDescent="0.2">
      <c r="B17" s="16" t="s">
        <v>96</v>
      </c>
    </row>
    <row r="18" spans="2:2" x14ac:dyDescent="0.2">
      <c r="B18" t="s">
        <v>61</v>
      </c>
    </row>
    <row r="19" spans="2:2" x14ac:dyDescent="0.2">
      <c r="B19" t="s">
        <v>62</v>
      </c>
    </row>
    <row r="21" spans="2:2" x14ac:dyDescent="0.2">
      <c r="B21"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K21"/>
  <sheetViews>
    <sheetView showGridLines="0" workbookViewId="0">
      <pane xSplit="2" topLeftCell="C1" activePane="topRight" state="frozen"/>
      <selection pane="topRight" activeCell="A17" sqref="A17:XFD21"/>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101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207</v>
      </c>
      <c r="D7" s="10">
        <v>122</v>
      </c>
      <c r="E7" s="10">
        <v>85</v>
      </c>
      <c r="F7" s="10"/>
      <c r="G7" s="10">
        <v>40</v>
      </c>
      <c r="H7" s="10">
        <v>79</v>
      </c>
      <c r="I7" s="10">
        <v>49</v>
      </c>
      <c r="J7" s="10">
        <v>20</v>
      </c>
      <c r="K7" s="10">
        <v>10</v>
      </c>
      <c r="L7" s="10">
        <v>9</v>
      </c>
      <c r="M7" s="10"/>
      <c r="N7" s="10">
        <v>45</v>
      </c>
      <c r="O7" s="10">
        <v>14</v>
      </c>
      <c r="P7" s="10">
        <v>15</v>
      </c>
      <c r="Q7" s="10">
        <v>16</v>
      </c>
      <c r="R7" s="10">
        <v>12</v>
      </c>
      <c r="S7" s="10">
        <v>22</v>
      </c>
      <c r="T7" s="10">
        <v>15</v>
      </c>
      <c r="U7" s="10">
        <v>11</v>
      </c>
      <c r="V7" s="10">
        <v>28</v>
      </c>
      <c r="W7" s="10">
        <v>15</v>
      </c>
      <c r="X7" s="10">
        <v>10</v>
      </c>
      <c r="Y7" s="10">
        <v>4</v>
      </c>
      <c r="Z7" s="10"/>
      <c r="AA7" s="10">
        <v>30</v>
      </c>
      <c r="AB7" s="10">
        <v>76</v>
      </c>
      <c r="AC7" s="10">
        <v>21</v>
      </c>
      <c r="AD7" s="10">
        <v>49</v>
      </c>
      <c r="AE7" s="10">
        <v>16</v>
      </c>
      <c r="AF7" s="10"/>
      <c r="AG7" s="10">
        <v>28</v>
      </c>
      <c r="AH7" s="10">
        <v>96</v>
      </c>
      <c r="AI7" s="10">
        <v>12</v>
      </c>
      <c r="AJ7" s="10">
        <v>26</v>
      </c>
      <c r="AK7" s="10">
        <v>11</v>
      </c>
    </row>
    <row r="8" spans="2:37" ht="30" customHeight="1" x14ac:dyDescent="0.2">
      <c r="B8" s="11" t="s">
        <v>20</v>
      </c>
      <c r="C8" s="11">
        <v>197</v>
      </c>
      <c r="D8" s="11">
        <v>119</v>
      </c>
      <c r="E8" s="11">
        <v>78</v>
      </c>
      <c r="F8" s="11"/>
      <c r="G8" s="11">
        <v>41</v>
      </c>
      <c r="H8" s="11">
        <v>76</v>
      </c>
      <c r="I8" s="11">
        <v>45</v>
      </c>
      <c r="J8" s="11">
        <v>18</v>
      </c>
      <c r="K8" s="11">
        <v>8</v>
      </c>
      <c r="L8" s="11">
        <v>9</v>
      </c>
      <c r="M8" s="11"/>
      <c r="N8" s="11">
        <v>46</v>
      </c>
      <c r="O8" s="11">
        <v>13</v>
      </c>
      <c r="P8" s="11">
        <v>14</v>
      </c>
      <c r="Q8" s="11">
        <v>15</v>
      </c>
      <c r="R8" s="11">
        <v>12</v>
      </c>
      <c r="S8" s="11">
        <v>20</v>
      </c>
      <c r="T8" s="11">
        <v>12</v>
      </c>
      <c r="U8" s="11">
        <v>8</v>
      </c>
      <c r="V8" s="11">
        <v>30</v>
      </c>
      <c r="W8" s="11">
        <v>15</v>
      </c>
      <c r="X8" s="11">
        <v>8</v>
      </c>
      <c r="Y8" s="11">
        <v>4</v>
      </c>
      <c r="Z8" s="11"/>
      <c r="AA8" s="11">
        <v>30</v>
      </c>
      <c r="AB8" s="11">
        <v>71</v>
      </c>
      <c r="AC8" s="11">
        <v>20</v>
      </c>
      <c r="AD8" s="11">
        <v>49</v>
      </c>
      <c r="AE8" s="11">
        <v>14</v>
      </c>
      <c r="AF8" s="11"/>
      <c r="AG8" s="11">
        <v>27</v>
      </c>
      <c r="AH8" s="11">
        <v>89</v>
      </c>
      <c r="AI8" s="11">
        <v>11</v>
      </c>
      <c r="AJ8" s="11">
        <v>27</v>
      </c>
      <c r="AK8" s="11">
        <v>10</v>
      </c>
    </row>
    <row r="9" spans="2:37" ht="16" x14ac:dyDescent="0.2">
      <c r="B9" s="18" t="s">
        <v>85</v>
      </c>
      <c r="C9" s="17">
        <v>0.29369735713258899</v>
      </c>
      <c r="D9" s="17">
        <v>0.33086673251158899</v>
      </c>
      <c r="E9" s="17">
        <v>0.237208957826784</v>
      </c>
      <c r="F9" s="17"/>
      <c r="G9" s="17">
        <v>0.20373290219349999</v>
      </c>
      <c r="H9" s="17">
        <v>0.33167631279441601</v>
      </c>
      <c r="I9" s="17">
        <v>0.30515811241717</v>
      </c>
      <c r="J9" s="17">
        <v>0.24340279789457001</v>
      </c>
      <c r="K9" s="17">
        <v>0.46916009045572798</v>
      </c>
      <c r="L9" s="17">
        <v>0.256876535279981</v>
      </c>
      <c r="M9" s="17"/>
      <c r="N9" s="17">
        <v>0.26843314643117899</v>
      </c>
      <c r="O9" s="17">
        <v>0.31634526220937098</v>
      </c>
      <c r="P9" s="17">
        <v>0.40299957347308202</v>
      </c>
      <c r="Q9" s="17">
        <v>0.29557567300452903</v>
      </c>
      <c r="R9" s="17">
        <v>0.11353861254874301</v>
      </c>
      <c r="S9" s="17">
        <v>0.27887419187278301</v>
      </c>
      <c r="T9" s="17">
        <v>0.26896987553959001</v>
      </c>
      <c r="U9" s="17">
        <v>0.173771685537843</v>
      </c>
      <c r="V9" s="17">
        <v>0.282555869517781</v>
      </c>
      <c r="W9" s="17">
        <v>0.36376658048157501</v>
      </c>
      <c r="X9" s="17">
        <v>0.52610703239384105</v>
      </c>
      <c r="Y9" s="17">
        <v>0.42377986212143098</v>
      </c>
      <c r="Z9" s="17"/>
      <c r="AA9" s="17">
        <v>0.26883031142713698</v>
      </c>
      <c r="AB9" s="17">
        <v>0.296996755260308</v>
      </c>
      <c r="AC9" s="17">
        <v>0.43106384818517202</v>
      </c>
      <c r="AD9" s="17">
        <v>0.28216555052130399</v>
      </c>
      <c r="AE9" s="17">
        <v>0.19683420928108</v>
      </c>
      <c r="AF9" s="17"/>
      <c r="AG9" s="17">
        <v>0.25368528739909801</v>
      </c>
      <c r="AH9" s="17">
        <v>0.29996692087496901</v>
      </c>
      <c r="AI9" s="17">
        <v>0.33208838045435402</v>
      </c>
      <c r="AJ9" s="17">
        <v>0.28485457708763501</v>
      </c>
      <c r="AK9" s="17">
        <v>0.19205060300077401</v>
      </c>
    </row>
    <row r="10" spans="2:37" ht="16" x14ac:dyDescent="0.2">
      <c r="B10" s="18" t="s">
        <v>86</v>
      </c>
      <c r="C10" s="17">
        <v>0.34140472977896502</v>
      </c>
      <c r="D10" s="17">
        <v>0.36496470194082098</v>
      </c>
      <c r="E10" s="17">
        <v>0.30559930928044099</v>
      </c>
      <c r="F10" s="17"/>
      <c r="G10" s="17">
        <v>0.39175479468336299</v>
      </c>
      <c r="H10" s="17">
        <v>0.39476742950020799</v>
      </c>
      <c r="I10" s="17">
        <v>0.24485887321299901</v>
      </c>
      <c r="J10" s="17">
        <v>0.21655109197845299</v>
      </c>
      <c r="K10" s="17">
        <v>0.31472366543069902</v>
      </c>
      <c r="L10" s="17">
        <v>0.412080312025705</v>
      </c>
      <c r="M10" s="17"/>
      <c r="N10" s="17">
        <v>0.340618372644512</v>
      </c>
      <c r="O10" s="17">
        <v>0.34056041636088702</v>
      </c>
      <c r="P10" s="17">
        <v>0.19972616031149501</v>
      </c>
      <c r="Q10" s="17">
        <v>0.36810390432831402</v>
      </c>
      <c r="R10" s="17">
        <v>0.262586963092448</v>
      </c>
      <c r="S10" s="17">
        <v>0.42355171988025903</v>
      </c>
      <c r="T10" s="17">
        <v>0.47606692497689101</v>
      </c>
      <c r="U10" s="17">
        <v>0.35672864753671901</v>
      </c>
      <c r="V10" s="17">
        <v>0.32024260788416398</v>
      </c>
      <c r="W10" s="17">
        <v>0.34402053928966198</v>
      </c>
      <c r="X10" s="17">
        <v>0.19974451474503699</v>
      </c>
      <c r="Y10" s="17">
        <v>0.57622013787856896</v>
      </c>
      <c r="Z10" s="17"/>
      <c r="AA10" s="17">
        <v>0.41497031740752999</v>
      </c>
      <c r="AB10" s="17">
        <v>0.357133886564933</v>
      </c>
      <c r="AC10" s="17">
        <v>0.15158504083175101</v>
      </c>
      <c r="AD10" s="17">
        <v>0.29922274901034601</v>
      </c>
      <c r="AE10" s="17">
        <v>0.45862016584401399</v>
      </c>
      <c r="AF10" s="17"/>
      <c r="AG10" s="17">
        <v>0.387424441081552</v>
      </c>
      <c r="AH10" s="17">
        <v>0.301269208248715</v>
      </c>
      <c r="AI10" s="17">
        <v>0.34996940508631003</v>
      </c>
      <c r="AJ10" s="17">
        <v>0.430877868904054</v>
      </c>
      <c r="AK10" s="17">
        <v>0.64530633116733804</v>
      </c>
    </row>
    <row r="11" spans="2:37" ht="16" x14ac:dyDescent="0.2">
      <c r="B11" s="18" t="s">
        <v>55</v>
      </c>
      <c r="C11" s="17">
        <v>0.171827372060363</v>
      </c>
      <c r="D11" s="17">
        <v>0.16559281664411399</v>
      </c>
      <c r="E11" s="17">
        <v>0.18130237809036001</v>
      </c>
      <c r="F11" s="17"/>
      <c r="G11" s="17">
        <v>0.24121637598864201</v>
      </c>
      <c r="H11" s="17">
        <v>0.12515474552455499</v>
      </c>
      <c r="I11" s="17">
        <v>0.21827965661392301</v>
      </c>
      <c r="J11" s="17">
        <v>0.193284128427752</v>
      </c>
      <c r="K11" s="17">
        <v>0</v>
      </c>
      <c r="L11" s="17">
        <v>0.14038803629424801</v>
      </c>
      <c r="M11" s="17"/>
      <c r="N11" s="17">
        <v>0.15682344139964799</v>
      </c>
      <c r="O11" s="17">
        <v>0.21763014690547799</v>
      </c>
      <c r="P11" s="17">
        <v>0.26639290852222602</v>
      </c>
      <c r="Q11" s="17">
        <v>0.180562695443963</v>
      </c>
      <c r="R11" s="17">
        <v>0.36160089920177602</v>
      </c>
      <c r="S11" s="17">
        <v>0.221295870072654</v>
      </c>
      <c r="T11" s="17">
        <v>7.7928550203199901E-2</v>
      </c>
      <c r="U11" s="17">
        <v>0.22626521664851801</v>
      </c>
      <c r="V11" s="17">
        <v>9.9416455279331406E-2</v>
      </c>
      <c r="W11" s="17">
        <v>9.0927689223776503E-2</v>
      </c>
      <c r="X11" s="17">
        <v>0.184951745750982</v>
      </c>
      <c r="Y11" s="17">
        <v>0</v>
      </c>
      <c r="Z11" s="17"/>
      <c r="AA11" s="17">
        <v>0.16258023186807</v>
      </c>
      <c r="AB11" s="17">
        <v>0.155313090330436</v>
      </c>
      <c r="AC11" s="17">
        <v>0.154984537106509</v>
      </c>
      <c r="AD11" s="17">
        <v>0.238017927683701</v>
      </c>
      <c r="AE11" s="17">
        <v>0.17330540525905799</v>
      </c>
      <c r="AF11" s="17"/>
      <c r="AG11" s="17">
        <v>0.22713263857051399</v>
      </c>
      <c r="AH11" s="17">
        <v>0.15232585969103801</v>
      </c>
      <c r="AI11" s="17">
        <v>0.18384699701023299</v>
      </c>
      <c r="AJ11" s="17">
        <v>0.18038864368723501</v>
      </c>
      <c r="AK11" s="17">
        <v>9.2272286465575198E-2</v>
      </c>
    </row>
    <row r="12" spans="2:37" ht="16" x14ac:dyDescent="0.2">
      <c r="B12" s="18" t="s">
        <v>87</v>
      </c>
      <c r="C12" s="17">
        <v>0.102469158546474</v>
      </c>
      <c r="D12" s="17">
        <v>6.7339208810334394E-2</v>
      </c>
      <c r="E12" s="17">
        <v>0.15585812750421099</v>
      </c>
      <c r="F12" s="17"/>
      <c r="G12" s="17">
        <v>0.12068218392984301</v>
      </c>
      <c r="H12" s="17">
        <v>5.8940260624512998E-2</v>
      </c>
      <c r="I12" s="17">
        <v>0.14172159728333</v>
      </c>
      <c r="J12" s="17">
        <v>0.147835650706266</v>
      </c>
      <c r="K12" s="17">
        <v>0.216116244113573</v>
      </c>
      <c r="L12" s="17">
        <v>0</v>
      </c>
      <c r="M12" s="17"/>
      <c r="N12" s="17">
        <v>0.15195070214297099</v>
      </c>
      <c r="O12" s="17">
        <v>0</v>
      </c>
      <c r="P12" s="17">
        <v>0</v>
      </c>
      <c r="Q12" s="17">
        <v>5.9548000590578902E-2</v>
      </c>
      <c r="R12" s="17">
        <v>0.15205960141159999</v>
      </c>
      <c r="S12" s="17">
        <v>7.6278218174303705E-2</v>
      </c>
      <c r="T12" s="17">
        <v>0.116851763838099</v>
      </c>
      <c r="U12" s="17">
        <v>0.157967973299251</v>
      </c>
      <c r="V12" s="17">
        <v>0.20609135902032899</v>
      </c>
      <c r="W12" s="17">
        <v>0</v>
      </c>
      <c r="X12" s="17">
        <v>0</v>
      </c>
      <c r="Y12" s="17">
        <v>0</v>
      </c>
      <c r="Z12" s="17"/>
      <c r="AA12" s="17">
        <v>6.0294002826027399E-2</v>
      </c>
      <c r="AB12" s="17">
        <v>0.148452934924553</v>
      </c>
      <c r="AC12" s="17">
        <v>0.17245437050763299</v>
      </c>
      <c r="AD12" s="17">
        <v>5.7437645584326E-2</v>
      </c>
      <c r="AE12" s="17">
        <v>5.0272631040044903E-2</v>
      </c>
      <c r="AF12" s="17"/>
      <c r="AG12" s="17">
        <v>9.6061847711486001E-2</v>
      </c>
      <c r="AH12" s="17">
        <v>0.138855442161642</v>
      </c>
      <c r="AI12" s="17">
        <v>0.13409521744910399</v>
      </c>
      <c r="AJ12" s="17">
        <v>3.19052340503823E-2</v>
      </c>
      <c r="AK12" s="17">
        <v>7.0370779366313002E-2</v>
      </c>
    </row>
    <row r="13" spans="2:37" ht="16" x14ac:dyDescent="0.2">
      <c r="B13" s="18" t="s">
        <v>57</v>
      </c>
      <c r="C13" s="17">
        <v>2.3338313300110599E-2</v>
      </c>
      <c r="D13" s="17">
        <v>8.4614267239429206E-3</v>
      </c>
      <c r="E13" s="17">
        <v>4.59475581629262E-2</v>
      </c>
      <c r="F13" s="17"/>
      <c r="G13" s="17">
        <v>0</v>
      </c>
      <c r="H13" s="17">
        <v>4.7344807224939098E-2</v>
      </c>
      <c r="I13" s="17">
        <v>2.2293393018844601E-2</v>
      </c>
      <c r="J13" s="17">
        <v>0</v>
      </c>
      <c r="K13" s="17">
        <v>0</v>
      </c>
      <c r="L13" s="17">
        <v>0</v>
      </c>
      <c r="M13" s="17"/>
      <c r="N13" s="17">
        <v>4.1927883397274303E-2</v>
      </c>
      <c r="O13" s="17">
        <v>0</v>
      </c>
      <c r="P13" s="17">
        <v>0.130881357693197</v>
      </c>
      <c r="Q13" s="17">
        <v>0</v>
      </c>
      <c r="R13" s="17">
        <v>0</v>
      </c>
      <c r="S13" s="17">
        <v>0</v>
      </c>
      <c r="T13" s="17">
        <v>0</v>
      </c>
      <c r="U13" s="17">
        <v>0</v>
      </c>
      <c r="V13" s="17">
        <v>2.9696610285206201E-2</v>
      </c>
      <c r="W13" s="17">
        <v>0</v>
      </c>
      <c r="X13" s="17">
        <v>0</v>
      </c>
      <c r="Y13" s="17">
        <v>0</v>
      </c>
      <c r="Z13" s="17"/>
      <c r="AA13" s="17">
        <v>0</v>
      </c>
      <c r="AB13" s="17">
        <v>0</v>
      </c>
      <c r="AC13" s="17">
        <v>4.8735557263311802E-2</v>
      </c>
      <c r="AD13" s="17">
        <v>2.0420909894093901E-2</v>
      </c>
      <c r="AE13" s="17">
        <v>0.120967588575803</v>
      </c>
      <c r="AF13" s="17"/>
      <c r="AG13" s="17">
        <v>0</v>
      </c>
      <c r="AH13" s="17">
        <v>1.96893982348205E-2</v>
      </c>
      <c r="AI13" s="17">
        <v>0</v>
      </c>
      <c r="AJ13" s="17">
        <v>7.1973676270693898E-2</v>
      </c>
      <c r="AK13" s="17">
        <v>0</v>
      </c>
    </row>
    <row r="14" spans="2:37" ht="16" x14ac:dyDescent="0.2">
      <c r="B14" s="18" t="s">
        <v>88</v>
      </c>
      <c r="C14" s="17">
        <v>2.0696354151040201E-2</v>
      </c>
      <c r="D14" s="17">
        <v>1.4857157784987999E-2</v>
      </c>
      <c r="E14" s="17">
        <v>2.9570510700276099E-2</v>
      </c>
      <c r="F14" s="17"/>
      <c r="G14" s="17">
        <v>0</v>
      </c>
      <c r="H14" s="17">
        <v>1.14871339259146E-2</v>
      </c>
      <c r="I14" s="17">
        <v>4.9805605687041302E-2</v>
      </c>
      <c r="J14" s="17">
        <v>5.4908455481334398E-2</v>
      </c>
      <c r="K14" s="17">
        <v>0</v>
      </c>
      <c r="L14" s="17">
        <v>0</v>
      </c>
      <c r="M14" s="17"/>
      <c r="N14" s="17">
        <v>1.8952630259811601E-2</v>
      </c>
      <c r="O14" s="17">
        <v>0</v>
      </c>
      <c r="P14" s="17">
        <v>0</v>
      </c>
      <c r="Q14" s="17">
        <v>0</v>
      </c>
      <c r="R14" s="17">
        <v>0.110213923745434</v>
      </c>
      <c r="S14" s="17">
        <v>0</v>
      </c>
      <c r="T14" s="17">
        <v>0</v>
      </c>
      <c r="U14" s="17">
        <v>0</v>
      </c>
      <c r="V14" s="17">
        <v>6.1997098013187903E-2</v>
      </c>
      <c r="W14" s="17">
        <v>0</v>
      </c>
      <c r="X14" s="17">
        <v>0</v>
      </c>
      <c r="Y14" s="17">
        <v>0</v>
      </c>
      <c r="Z14" s="17"/>
      <c r="AA14" s="17">
        <v>0</v>
      </c>
      <c r="AB14" s="17">
        <v>1.23714369039561E-2</v>
      </c>
      <c r="AC14" s="17">
        <v>0</v>
      </c>
      <c r="AD14" s="17">
        <v>4.6958726536509399E-2</v>
      </c>
      <c r="AE14" s="17">
        <v>0</v>
      </c>
      <c r="AF14" s="17"/>
      <c r="AG14" s="17">
        <v>0</v>
      </c>
      <c r="AH14" s="17">
        <v>3.60128234034197E-2</v>
      </c>
      <c r="AI14" s="17">
        <v>0</v>
      </c>
      <c r="AJ14" s="17">
        <v>0</v>
      </c>
      <c r="AK14" s="17">
        <v>0</v>
      </c>
    </row>
    <row r="15" spans="2:37" ht="16" x14ac:dyDescent="0.2">
      <c r="B15" s="18" t="s">
        <v>89</v>
      </c>
      <c r="C15" s="17">
        <v>3.8283897591504502E-3</v>
      </c>
      <c r="D15" s="17">
        <v>0</v>
      </c>
      <c r="E15" s="17">
        <v>9.6466099258343697E-3</v>
      </c>
      <c r="F15" s="17"/>
      <c r="G15" s="17">
        <v>1.85405469445264E-2</v>
      </c>
      <c r="H15" s="17">
        <v>0</v>
      </c>
      <c r="I15" s="17">
        <v>0</v>
      </c>
      <c r="J15" s="17">
        <v>0</v>
      </c>
      <c r="K15" s="17">
        <v>0</v>
      </c>
      <c r="L15" s="17">
        <v>0</v>
      </c>
      <c r="M15" s="17"/>
      <c r="N15" s="17">
        <v>0</v>
      </c>
      <c r="O15" s="17">
        <v>0</v>
      </c>
      <c r="P15" s="17">
        <v>0</v>
      </c>
      <c r="Q15" s="17">
        <v>0</v>
      </c>
      <c r="R15" s="17">
        <v>0</v>
      </c>
      <c r="S15" s="17">
        <v>0</v>
      </c>
      <c r="T15" s="17">
        <v>0</v>
      </c>
      <c r="U15" s="17">
        <v>0</v>
      </c>
      <c r="V15" s="17">
        <v>0</v>
      </c>
      <c r="W15" s="17">
        <v>0</v>
      </c>
      <c r="X15" s="17">
        <v>8.9196707110139703E-2</v>
      </c>
      <c r="Y15" s="17">
        <v>0</v>
      </c>
      <c r="Z15" s="17"/>
      <c r="AA15" s="17">
        <v>0</v>
      </c>
      <c r="AB15" s="17">
        <v>0</v>
      </c>
      <c r="AC15" s="17">
        <v>0</v>
      </c>
      <c r="AD15" s="17">
        <v>0</v>
      </c>
      <c r="AE15" s="17">
        <v>0</v>
      </c>
      <c r="AF15" s="17"/>
      <c r="AG15" s="17">
        <v>0</v>
      </c>
      <c r="AH15" s="17">
        <v>0</v>
      </c>
      <c r="AI15" s="17">
        <v>0</v>
      </c>
      <c r="AJ15" s="17">
        <v>0</v>
      </c>
      <c r="AK15" s="17">
        <v>0</v>
      </c>
    </row>
    <row r="16" spans="2:37" ht="16" x14ac:dyDescent="0.2">
      <c r="B16" s="18" t="s">
        <v>58</v>
      </c>
      <c r="C16" s="17">
        <v>4.2738325271307998E-2</v>
      </c>
      <c r="D16" s="17">
        <v>4.7917955584210699E-2</v>
      </c>
      <c r="E16" s="17">
        <v>3.4866548509167303E-2</v>
      </c>
      <c r="F16" s="17"/>
      <c r="G16" s="17">
        <v>2.4073196260125499E-2</v>
      </c>
      <c r="H16" s="17">
        <v>3.0629310405453601E-2</v>
      </c>
      <c r="I16" s="17">
        <v>1.7882761766692099E-2</v>
      </c>
      <c r="J16" s="17">
        <v>0.14401787551162601</v>
      </c>
      <c r="K16" s="17">
        <v>0</v>
      </c>
      <c r="L16" s="17">
        <v>0.19065511640006599</v>
      </c>
      <c r="M16" s="17"/>
      <c r="N16" s="17">
        <v>2.12938237246043E-2</v>
      </c>
      <c r="O16" s="17">
        <v>0.12546417452426301</v>
      </c>
      <c r="P16" s="17">
        <v>0</v>
      </c>
      <c r="Q16" s="17">
        <v>9.6209726632614997E-2</v>
      </c>
      <c r="R16" s="17">
        <v>0</v>
      </c>
      <c r="S16" s="17">
        <v>0</v>
      </c>
      <c r="T16" s="17">
        <v>6.0182885442219801E-2</v>
      </c>
      <c r="U16" s="17">
        <v>8.5266476977669495E-2</v>
      </c>
      <c r="V16" s="17">
        <v>0</v>
      </c>
      <c r="W16" s="17">
        <v>0.20128519100498701</v>
      </c>
      <c r="X16" s="17">
        <v>0</v>
      </c>
      <c r="Y16" s="17">
        <v>0</v>
      </c>
      <c r="Z16" s="17"/>
      <c r="AA16" s="17">
        <v>9.3325136471234804E-2</v>
      </c>
      <c r="AB16" s="17">
        <v>2.9731896015813199E-2</v>
      </c>
      <c r="AC16" s="17">
        <v>4.1176646105622897E-2</v>
      </c>
      <c r="AD16" s="17">
        <v>5.5776490769719501E-2</v>
      </c>
      <c r="AE16" s="17">
        <v>0</v>
      </c>
      <c r="AF16" s="17"/>
      <c r="AG16" s="17">
        <v>3.5695785237350799E-2</v>
      </c>
      <c r="AH16" s="17">
        <v>5.1880347385396201E-2</v>
      </c>
      <c r="AI16" s="17">
        <v>0</v>
      </c>
      <c r="AJ16" s="17">
        <v>0</v>
      </c>
      <c r="AK16" s="17">
        <v>0</v>
      </c>
    </row>
    <row r="17" spans="2:2" x14ac:dyDescent="0.2">
      <c r="B17" s="16" t="s">
        <v>96</v>
      </c>
    </row>
    <row r="18" spans="2:2" x14ac:dyDescent="0.2">
      <c r="B18" t="s">
        <v>61</v>
      </c>
    </row>
    <row r="19" spans="2:2" x14ac:dyDescent="0.2">
      <c r="B19" t="s">
        <v>62</v>
      </c>
    </row>
    <row r="21" spans="2:2" x14ac:dyDescent="0.2">
      <c r="B21"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K21"/>
  <sheetViews>
    <sheetView showGridLines="0" workbookViewId="0">
      <pane xSplit="2" topLeftCell="C1" activePane="topRight" state="frozen"/>
      <selection pane="topRight" activeCell="A17" sqref="A17:XFD21"/>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102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555</v>
      </c>
      <c r="D7" s="10">
        <v>327</v>
      </c>
      <c r="E7" s="10">
        <v>228</v>
      </c>
      <c r="F7" s="10"/>
      <c r="G7" s="10">
        <v>127</v>
      </c>
      <c r="H7" s="10">
        <v>178</v>
      </c>
      <c r="I7" s="10">
        <v>138</v>
      </c>
      <c r="J7" s="10">
        <v>74</v>
      </c>
      <c r="K7" s="10">
        <v>31</v>
      </c>
      <c r="L7" s="10">
        <v>7</v>
      </c>
      <c r="M7" s="10"/>
      <c r="N7" s="10">
        <v>102</v>
      </c>
      <c r="O7" s="10">
        <v>53</v>
      </c>
      <c r="P7" s="10">
        <v>41</v>
      </c>
      <c r="Q7" s="10">
        <v>37</v>
      </c>
      <c r="R7" s="10">
        <v>35</v>
      </c>
      <c r="S7" s="10">
        <v>69</v>
      </c>
      <c r="T7" s="10">
        <v>44</v>
      </c>
      <c r="U7" s="10">
        <v>28</v>
      </c>
      <c r="V7" s="10">
        <v>67</v>
      </c>
      <c r="W7" s="10">
        <v>32</v>
      </c>
      <c r="X7" s="10">
        <v>37</v>
      </c>
      <c r="Y7" s="10">
        <v>10</v>
      </c>
      <c r="Z7" s="10"/>
      <c r="AA7" s="10">
        <v>91</v>
      </c>
      <c r="AB7" s="10">
        <v>180</v>
      </c>
      <c r="AC7" s="10">
        <v>36</v>
      </c>
      <c r="AD7" s="10">
        <v>118</v>
      </c>
      <c r="AE7" s="10">
        <v>60</v>
      </c>
      <c r="AF7" s="10"/>
      <c r="AG7" s="10">
        <v>78</v>
      </c>
      <c r="AH7" s="10">
        <v>241</v>
      </c>
      <c r="AI7" s="10">
        <v>42</v>
      </c>
      <c r="AJ7" s="10">
        <v>68</v>
      </c>
      <c r="AK7" s="10">
        <v>29</v>
      </c>
    </row>
    <row r="8" spans="2:37" ht="30" customHeight="1" x14ac:dyDescent="0.2">
      <c r="B8" s="11" t="s">
        <v>20</v>
      </c>
      <c r="C8" s="11">
        <v>521</v>
      </c>
      <c r="D8" s="11">
        <v>305</v>
      </c>
      <c r="E8" s="11">
        <v>216</v>
      </c>
      <c r="F8" s="11"/>
      <c r="G8" s="11">
        <v>128</v>
      </c>
      <c r="H8" s="11">
        <v>165</v>
      </c>
      <c r="I8" s="11">
        <v>124</v>
      </c>
      <c r="J8" s="11">
        <v>68</v>
      </c>
      <c r="K8" s="11">
        <v>27</v>
      </c>
      <c r="L8" s="11">
        <v>9</v>
      </c>
      <c r="M8" s="11"/>
      <c r="N8" s="11">
        <v>100</v>
      </c>
      <c r="O8" s="11">
        <v>47</v>
      </c>
      <c r="P8" s="11">
        <v>38</v>
      </c>
      <c r="Q8" s="11">
        <v>35</v>
      </c>
      <c r="R8" s="11">
        <v>33</v>
      </c>
      <c r="S8" s="11">
        <v>65</v>
      </c>
      <c r="T8" s="11">
        <v>39</v>
      </c>
      <c r="U8" s="11">
        <v>23</v>
      </c>
      <c r="V8" s="11">
        <v>67</v>
      </c>
      <c r="W8" s="11">
        <v>31</v>
      </c>
      <c r="X8" s="11">
        <v>33</v>
      </c>
      <c r="Y8" s="11">
        <v>9</v>
      </c>
      <c r="Z8" s="11"/>
      <c r="AA8" s="11">
        <v>86</v>
      </c>
      <c r="AB8" s="11">
        <v>162</v>
      </c>
      <c r="AC8" s="11">
        <v>34</v>
      </c>
      <c r="AD8" s="11">
        <v>113</v>
      </c>
      <c r="AE8" s="11">
        <v>59</v>
      </c>
      <c r="AF8" s="11"/>
      <c r="AG8" s="11">
        <v>74</v>
      </c>
      <c r="AH8" s="11">
        <v>219</v>
      </c>
      <c r="AI8" s="11">
        <v>39</v>
      </c>
      <c r="AJ8" s="11">
        <v>66</v>
      </c>
      <c r="AK8" s="11">
        <v>29</v>
      </c>
    </row>
    <row r="9" spans="2:37" ht="16" x14ac:dyDescent="0.2">
      <c r="B9" s="18" t="s">
        <v>85</v>
      </c>
      <c r="C9" s="17">
        <v>0.36707205184089098</v>
      </c>
      <c r="D9" s="17">
        <v>0.42397282341417197</v>
      </c>
      <c r="E9" s="17">
        <v>0.28675627610403498</v>
      </c>
      <c r="F9" s="17"/>
      <c r="G9" s="17">
        <v>0.38677444860023302</v>
      </c>
      <c r="H9" s="17">
        <v>0.39387418236877297</v>
      </c>
      <c r="I9" s="17">
        <v>0.33799577717099699</v>
      </c>
      <c r="J9" s="17">
        <v>0.36704468836199799</v>
      </c>
      <c r="K9" s="17">
        <v>0.326289052779629</v>
      </c>
      <c r="L9" s="17">
        <v>0.113685642125517</v>
      </c>
      <c r="M9" s="17"/>
      <c r="N9" s="17">
        <v>0.33256486104681798</v>
      </c>
      <c r="O9" s="17">
        <v>0.41196447996254298</v>
      </c>
      <c r="P9" s="17">
        <v>0.27998915935427399</v>
      </c>
      <c r="Q9" s="17">
        <v>0.36441108572669201</v>
      </c>
      <c r="R9" s="17">
        <v>0.40626101169838802</v>
      </c>
      <c r="S9" s="17">
        <v>0.34567624566720501</v>
      </c>
      <c r="T9" s="17">
        <v>0.48367055441423101</v>
      </c>
      <c r="U9" s="17">
        <v>0.32945165452356101</v>
      </c>
      <c r="V9" s="17">
        <v>0.36909308360405901</v>
      </c>
      <c r="W9" s="17">
        <v>0.39395805588960497</v>
      </c>
      <c r="X9" s="17">
        <v>0.39455850474805199</v>
      </c>
      <c r="Y9" s="17">
        <v>0.27557345276256801</v>
      </c>
      <c r="Z9" s="17"/>
      <c r="AA9" s="17">
        <v>0.29239125661385301</v>
      </c>
      <c r="AB9" s="17">
        <v>0.32583483726564</v>
      </c>
      <c r="AC9" s="17">
        <v>0.34270112575705097</v>
      </c>
      <c r="AD9" s="17">
        <v>0.40845382557883902</v>
      </c>
      <c r="AE9" s="17">
        <v>0.42980376191487202</v>
      </c>
      <c r="AF9" s="17"/>
      <c r="AG9" s="17">
        <v>0.35584125240181802</v>
      </c>
      <c r="AH9" s="17">
        <v>0.323405755973455</v>
      </c>
      <c r="AI9" s="17">
        <v>0.35837347529697999</v>
      </c>
      <c r="AJ9" s="17">
        <v>0.40401485303935603</v>
      </c>
      <c r="AK9" s="17">
        <v>0.43297372166162101</v>
      </c>
    </row>
    <row r="10" spans="2:37" ht="16" x14ac:dyDescent="0.2">
      <c r="B10" s="18" t="s">
        <v>86</v>
      </c>
      <c r="C10" s="17">
        <v>0.39324949446622198</v>
      </c>
      <c r="D10" s="17">
        <v>0.39159185002183999</v>
      </c>
      <c r="E10" s="17">
        <v>0.395589269407146</v>
      </c>
      <c r="F10" s="17"/>
      <c r="G10" s="17">
        <v>0.38384038392663899</v>
      </c>
      <c r="H10" s="17">
        <v>0.431212096296886</v>
      </c>
      <c r="I10" s="17">
        <v>0.39375804789525498</v>
      </c>
      <c r="J10" s="17">
        <v>0.38096875028205401</v>
      </c>
      <c r="K10" s="17">
        <v>0.29158098820411799</v>
      </c>
      <c r="L10" s="17">
        <v>0.216749158363021</v>
      </c>
      <c r="M10" s="17"/>
      <c r="N10" s="17">
        <v>0.419896420144027</v>
      </c>
      <c r="O10" s="17">
        <v>0.31612835554405699</v>
      </c>
      <c r="P10" s="17">
        <v>0.50302284637559203</v>
      </c>
      <c r="Q10" s="17">
        <v>0.423788433238451</v>
      </c>
      <c r="R10" s="17">
        <v>0.39768251978157099</v>
      </c>
      <c r="S10" s="17">
        <v>0.43705016949627101</v>
      </c>
      <c r="T10" s="17">
        <v>0.351450029086956</v>
      </c>
      <c r="U10" s="17">
        <v>0.219680625048879</v>
      </c>
      <c r="V10" s="17">
        <v>0.37261256711973301</v>
      </c>
      <c r="W10" s="17">
        <v>0.39397672404040501</v>
      </c>
      <c r="X10" s="17">
        <v>0.38324087115778199</v>
      </c>
      <c r="Y10" s="17">
        <v>0.39815300000134202</v>
      </c>
      <c r="Z10" s="17"/>
      <c r="AA10" s="17">
        <v>0.47504861352655497</v>
      </c>
      <c r="AB10" s="17">
        <v>0.44847390693575101</v>
      </c>
      <c r="AC10" s="17">
        <v>0.27427681900273598</v>
      </c>
      <c r="AD10" s="17">
        <v>0.36883083561937902</v>
      </c>
      <c r="AE10" s="17">
        <v>0.26098057038731398</v>
      </c>
      <c r="AF10" s="17"/>
      <c r="AG10" s="17">
        <v>0.38737506913345698</v>
      </c>
      <c r="AH10" s="17">
        <v>0.42194712976725002</v>
      </c>
      <c r="AI10" s="17">
        <v>0.29757667922924602</v>
      </c>
      <c r="AJ10" s="17">
        <v>0.40425689249351199</v>
      </c>
      <c r="AK10" s="17">
        <v>0.27948600564089898</v>
      </c>
    </row>
    <row r="11" spans="2:37" ht="16" x14ac:dyDescent="0.2">
      <c r="B11" s="18" t="s">
        <v>55</v>
      </c>
      <c r="C11" s="17">
        <v>0.13295570715980501</v>
      </c>
      <c r="D11" s="17">
        <v>0.103621331511476</v>
      </c>
      <c r="E11" s="17">
        <v>0.174361351948254</v>
      </c>
      <c r="F11" s="17"/>
      <c r="G11" s="17">
        <v>0.13794809250491699</v>
      </c>
      <c r="H11" s="17">
        <v>9.6002741595232893E-2</v>
      </c>
      <c r="I11" s="17">
        <v>0.16434856508238499</v>
      </c>
      <c r="J11" s="17">
        <v>0.119243092248768</v>
      </c>
      <c r="K11" s="17">
        <v>0.112620003903111</v>
      </c>
      <c r="L11" s="17">
        <v>0.47338073770588202</v>
      </c>
      <c r="M11" s="17"/>
      <c r="N11" s="17">
        <v>0.116319896782588</v>
      </c>
      <c r="O11" s="17">
        <v>0.12229472374229799</v>
      </c>
      <c r="P11" s="17">
        <v>0.160824693711175</v>
      </c>
      <c r="Q11" s="17">
        <v>0.101812443827103</v>
      </c>
      <c r="R11" s="17">
        <v>0.12631345273317399</v>
      </c>
      <c r="S11" s="17">
        <v>0.131919272812768</v>
      </c>
      <c r="T11" s="17">
        <v>0.10119094195867299</v>
      </c>
      <c r="U11" s="17">
        <v>0.29532623438967698</v>
      </c>
      <c r="V11" s="17">
        <v>0.12823408114878501</v>
      </c>
      <c r="W11" s="17">
        <v>7.0959481560865303E-2</v>
      </c>
      <c r="X11" s="17">
        <v>0.17420872197659601</v>
      </c>
      <c r="Y11" s="17">
        <v>0.23535323137241601</v>
      </c>
      <c r="Z11" s="17"/>
      <c r="AA11" s="17">
        <v>0.150395303373725</v>
      </c>
      <c r="AB11" s="17">
        <v>0.123567569039088</v>
      </c>
      <c r="AC11" s="17">
        <v>0.15440130106668901</v>
      </c>
      <c r="AD11" s="17">
        <v>0.14147353501576401</v>
      </c>
      <c r="AE11" s="17">
        <v>0.14690541109319799</v>
      </c>
      <c r="AF11" s="17"/>
      <c r="AG11" s="17">
        <v>0.18268798103668801</v>
      </c>
      <c r="AH11" s="17">
        <v>0.132437568097865</v>
      </c>
      <c r="AI11" s="17">
        <v>0.121581780605075</v>
      </c>
      <c r="AJ11" s="17">
        <v>0.111329718979527</v>
      </c>
      <c r="AK11" s="17">
        <v>0.148454428180092</v>
      </c>
    </row>
    <row r="12" spans="2:37" ht="16" x14ac:dyDescent="0.2">
      <c r="B12" s="18" t="s">
        <v>87</v>
      </c>
      <c r="C12" s="17">
        <v>6.2125597538327998E-2</v>
      </c>
      <c r="D12" s="17">
        <v>3.8795318602094599E-2</v>
      </c>
      <c r="E12" s="17">
        <v>9.5056424293596994E-2</v>
      </c>
      <c r="F12" s="17"/>
      <c r="G12" s="17">
        <v>4.4882561612656899E-2</v>
      </c>
      <c r="H12" s="17">
        <v>6.2791402112391995E-2</v>
      </c>
      <c r="I12" s="17">
        <v>4.5935776441203599E-2</v>
      </c>
      <c r="J12" s="17">
        <v>9.61710999422144E-2</v>
      </c>
      <c r="K12" s="17">
        <v>0.150551690101527</v>
      </c>
      <c r="L12" s="17">
        <v>0</v>
      </c>
      <c r="M12" s="17"/>
      <c r="N12" s="17">
        <v>8.5556080827404499E-2</v>
      </c>
      <c r="O12" s="17">
        <v>9.2128045164420996E-2</v>
      </c>
      <c r="P12" s="17">
        <v>2.85032387928549E-2</v>
      </c>
      <c r="Q12" s="17">
        <v>4.7145057280202102E-2</v>
      </c>
      <c r="R12" s="17">
        <v>2.8804754898824201E-2</v>
      </c>
      <c r="S12" s="17">
        <v>7.2150672577742894E-2</v>
      </c>
      <c r="T12" s="17">
        <v>0</v>
      </c>
      <c r="U12" s="17">
        <v>0.121772722180648</v>
      </c>
      <c r="V12" s="17">
        <v>7.0504840487781398E-2</v>
      </c>
      <c r="W12" s="17">
        <v>8.8641724446187703E-2</v>
      </c>
      <c r="X12" s="17">
        <v>0</v>
      </c>
      <c r="Y12" s="17">
        <v>9.0920315863674606E-2</v>
      </c>
      <c r="Z12" s="17"/>
      <c r="AA12" s="17">
        <v>4.5288266567924902E-2</v>
      </c>
      <c r="AB12" s="17">
        <v>4.8065062676752798E-2</v>
      </c>
      <c r="AC12" s="17">
        <v>0.146988702439317</v>
      </c>
      <c r="AD12" s="17">
        <v>4.3423147586092503E-2</v>
      </c>
      <c r="AE12" s="17">
        <v>0.135716028520248</v>
      </c>
      <c r="AF12" s="17"/>
      <c r="AG12" s="17">
        <v>4.1931494520886001E-2</v>
      </c>
      <c r="AH12" s="17">
        <v>5.4251907266710399E-2</v>
      </c>
      <c r="AI12" s="17">
        <v>0.13959321420700499</v>
      </c>
      <c r="AJ12" s="17">
        <v>5.1925736346342302E-2</v>
      </c>
      <c r="AK12" s="17">
        <v>0.13908584451738701</v>
      </c>
    </row>
    <row r="13" spans="2:37" ht="16" x14ac:dyDescent="0.2">
      <c r="B13" s="18" t="s">
        <v>57</v>
      </c>
      <c r="C13" s="17">
        <v>2.6874029133132301E-2</v>
      </c>
      <c r="D13" s="17">
        <v>2.5986223755673301E-2</v>
      </c>
      <c r="E13" s="17">
        <v>2.8127171676237201E-2</v>
      </c>
      <c r="F13" s="17"/>
      <c r="G13" s="17">
        <v>4.65545133555548E-2</v>
      </c>
      <c r="H13" s="17">
        <v>0</v>
      </c>
      <c r="I13" s="17">
        <v>3.1994352370352398E-2</v>
      </c>
      <c r="J13" s="17">
        <v>1.3096860763618099E-2</v>
      </c>
      <c r="K13" s="17">
        <v>8.8311798171015005E-2</v>
      </c>
      <c r="L13" s="17">
        <v>9.0807452419350801E-2</v>
      </c>
      <c r="M13" s="17"/>
      <c r="N13" s="17">
        <v>8.4976385994383306E-3</v>
      </c>
      <c r="O13" s="17">
        <v>3.4727116728212201E-2</v>
      </c>
      <c r="P13" s="17">
        <v>0</v>
      </c>
      <c r="Q13" s="17">
        <v>3.9415403929820202E-2</v>
      </c>
      <c r="R13" s="17">
        <v>4.0938260888043199E-2</v>
      </c>
      <c r="S13" s="17">
        <v>0</v>
      </c>
      <c r="T13" s="17">
        <v>6.3688474540139595E-2</v>
      </c>
      <c r="U13" s="17">
        <v>3.3768763857235103E-2</v>
      </c>
      <c r="V13" s="17">
        <v>4.5423231086574298E-2</v>
      </c>
      <c r="W13" s="17">
        <v>2.7495281553566901E-2</v>
      </c>
      <c r="X13" s="17">
        <v>4.7991902117569603E-2</v>
      </c>
      <c r="Y13" s="17">
        <v>0</v>
      </c>
      <c r="Z13" s="17"/>
      <c r="AA13" s="17">
        <v>2.7926198287210199E-2</v>
      </c>
      <c r="AB13" s="17">
        <v>2.4213156459403501E-2</v>
      </c>
      <c r="AC13" s="17">
        <v>5.8051031659202397E-2</v>
      </c>
      <c r="AD13" s="17">
        <v>2.1382474263129302E-2</v>
      </c>
      <c r="AE13" s="17">
        <v>2.6594228084367899E-2</v>
      </c>
      <c r="AF13" s="17"/>
      <c r="AG13" s="17">
        <v>2.16532914278517E-2</v>
      </c>
      <c r="AH13" s="17">
        <v>3.6774008987829399E-2</v>
      </c>
      <c r="AI13" s="17">
        <v>6.2154857365391197E-2</v>
      </c>
      <c r="AJ13" s="17">
        <v>1.60775725415363E-2</v>
      </c>
      <c r="AK13" s="17">
        <v>0</v>
      </c>
    </row>
    <row r="14" spans="2:37" ht="16" x14ac:dyDescent="0.2">
      <c r="B14" s="18" t="s">
        <v>88</v>
      </c>
      <c r="C14" s="17">
        <v>1.12216126885391E-2</v>
      </c>
      <c r="D14" s="17">
        <v>8.3371257641402293E-3</v>
      </c>
      <c r="E14" s="17">
        <v>1.5293083048788099E-2</v>
      </c>
      <c r="F14" s="17"/>
      <c r="G14" s="17">
        <v>0</v>
      </c>
      <c r="H14" s="17">
        <v>1.1710525551567199E-2</v>
      </c>
      <c r="I14" s="17">
        <v>1.1047874231952E-2</v>
      </c>
      <c r="J14" s="17">
        <v>1.1456473687605001E-2</v>
      </c>
      <c r="K14" s="17">
        <v>3.0646466840600298E-2</v>
      </c>
      <c r="L14" s="17">
        <v>0.10537700938623</v>
      </c>
      <c r="M14" s="17"/>
      <c r="N14" s="17">
        <v>1.3673691540347499E-2</v>
      </c>
      <c r="O14" s="17">
        <v>2.2757278858468899E-2</v>
      </c>
      <c r="P14" s="17">
        <v>0</v>
      </c>
      <c r="Q14" s="17">
        <v>2.3427575997732101E-2</v>
      </c>
      <c r="R14" s="17">
        <v>0</v>
      </c>
      <c r="S14" s="17">
        <v>1.32036394460138E-2</v>
      </c>
      <c r="T14" s="17">
        <v>0</v>
      </c>
      <c r="U14" s="17">
        <v>0</v>
      </c>
      <c r="V14" s="17">
        <v>1.41321965530676E-2</v>
      </c>
      <c r="W14" s="17">
        <v>2.4968732509370602E-2</v>
      </c>
      <c r="X14" s="17">
        <v>0</v>
      </c>
      <c r="Y14" s="17">
        <v>0</v>
      </c>
      <c r="Z14" s="17"/>
      <c r="AA14" s="17">
        <v>8.9503616307323799E-3</v>
      </c>
      <c r="AB14" s="17">
        <v>2.0383308029237799E-2</v>
      </c>
      <c r="AC14" s="17">
        <v>0</v>
      </c>
      <c r="AD14" s="17">
        <v>7.2395859041323504E-3</v>
      </c>
      <c r="AE14" s="17">
        <v>0</v>
      </c>
      <c r="AF14" s="17"/>
      <c r="AG14" s="17">
        <v>1.0510911479298999E-2</v>
      </c>
      <c r="AH14" s="17">
        <v>1.9424419774273401E-2</v>
      </c>
      <c r="AI14" s="17">
        <v>0</v>
      </c>
      <c r="AJ14" s="17">
        <v>1.2395226599725501E-2</v>
      </c>
      <c r="AK14" s="17">
        <v>0</v>
      </c>
    </row>
    <row r="15" spans="2:37" ht="16" x14ac:dyDescent="0.2">
      <c r="B15" s="18" t="s">
        <v>89</v>
      </c>
      <c r="C15" s="17">
        <v>1.40056369027397E-3</v>
      </c>
      <c r="D15" s="17">
        <v>2.3928115255587002E-3</v>
      </c>
      <c r="E15" s="17">
        <v>0</v>
      </c>
      <c r="F15" s="17"/>
      <c r="G15" s="17">
        <v>0</v>
      </c>
      <c r="H15" s="17">
        <v>4.4090520751499801E-3</v>
      </c>
      <c r="I15" s="17">
        <v>0</v>
      </c>
      <c r="J15" s="17">
        <v>0</v>
      </c>
      <c r="K15" s="17">
        <v>0</v>
      </c>
      <c r="L15" s="17">
        <v>0</v>
      </c>
      <c r="M15" s="17"/>
      <c r="N15" s="17">
        <v>7.3045004639075402E-3</v>
      </c>
      <c r="O15" s="17">
        <v>0</v>
      </c>
      <c r="P15" s="17">
        <v>0</v>
      </c>
      <c r="Q15" s="17">
        <v>0</v>
      </c>
      <c r="R15" s="17">
        <v>0</v>
      </c>
      <c r="S15" s="17">
        <v>0</v>
      </c>
      <c r="T15" s="17">
        <v>0</v>
      </c>
      <c r="U15" s="17">
        <v>0</v>
      </c>
      <c r="V15" s="17">
        <v>0</v>
      </c>
      <c r="W15" s="17">
        <v>0</v>
      </c>
      <c r="X15" s="17">
        <v>0</v>
      </c>
      <c r="Y15" s="17">
        <v>0</v>
      </c>
      <c r="Z15" s="17"/>
      <c r="AA15" s="17">
        <v>0</v>
      </c>
      <c r="AB15" s="17">
        <v>4.5016405622226099E-3</v>
      </c>
      <c r="AC15" s="17">
        <v>0</v>
      </c>
      <c r="AD15" s="17">
        <v>0</v>
      </c>
      <c r="AE15" s="17">
        <v>0</v>
      </c>
      <c r="AF15" s="17"/>
      <c r="AG15" s="17">
        <v>0</v>
      </c>
      <c r="AH15" s="17">
        <v>3.33312680288325E-3</v>
      </c>
      <c r="AI15" s="17">
        <v>0</v>
      </c>
      <c r="AJ15" s="17">
        <v>0</v>
      </c>
      <c r="AK15" s="17">
        <v>0</v>
      </c>
    </row>
    <row r="16" spans="2:37" ht="16" x14ac:dyDescent="0.2">
      <c r="B16" s="18" t="s">
        <v>58</v>
      </c>
      <c r="C16" s="17">
        <v>5.1009434828078598E-3</v>
      </c>
      <c r="D16" s="17">
        <v>5.3025154050446097E-3</v>
      </c>
      <c r="E16" s="17">
        <v>4.8164235219429301E-3</v>
      </c>
      <c r="F16" s="17"/>
      <c r="G16" s="17">
        <v>0</v>
      </c>
      <c r="H16" s="17">
        <v>0</v>
      </c>
      <c r="I16" s="17">
        <v>1.4919606807855699E-2</v>
      </c>
      <c r="J16" s="17">
        <v>1.20190347137422E-2</v>
      </c>
      <c r="K16" s="17">
        <v>0</v>
      </c>
      <c r="L16" s="17">
        <v>0</v>
      </c>
      <c r="M16" s="17"/>
      <c r="N16" s="17">
        <v>1.61869105954685E-2</v>
      </c>
      <c r="O16" s="17">
        <v>0</v>
      </c>
      <c r="P16" s="17">
        <v>2.76600617661041E-2</v>
      </c>
      <c r="Q16" s="17">
        <v>0</v>
      </c>
      <c r="R16" s="17">
        <v>0</v>
      </c>
      <c r="S16" s="17">
        <v>0</v>
      </c>
      <c r="T16" s="17">
        <v>0</v>
      </c>
      <c r="U16" s="17">
        <v>0</v>
      </c>
      <c r="V16" s="17">
        <v>0</v>
      </c>
      <c r="W16" s="17">
        <v>0</v>
      </c>
      <c r="X16" s="17">
        <v>0</v>
      </c>
      <c r="Y16" s="17">
        <v>0</v>
      </c>
      <c r="Z16" s="17"/>
      <c r="AA16" s="17">
        <v>0</v>
      </c>
      <c r="AB16" s="17">
        <v>4.9605190319050203E-3</v>
      </c>
      <c r="AC16" s="17">
        <v>2.35810200750039E-2</v>
      </c>
      <c r="AD16" s="17">
        <v>9.1965960326645304E-3</v>
      </c>
      <c r="AE16" s="17">
        <v>0</v>
      </c>
      <c r="AF16" s="17"/>
      <c r="AG16" s="17">
        <v>0</v>
      </c>
      <c r="AH16" s="17">
        <v>8.4260833297336094E-3</v>
      </c>
      <c r="AI16" s="17">
        <v>2.0719993296303502E-2</v>
      </c>
      <c r="AJ16" s="17">
        <v>0</v>
      </c>
      <c r="AK16" s="17">
        <v>0</v>
      </c>
    </row>
    <row r="17" spans="2:2" x14ac:dyDescent="0.2">
      <c r="B17" s="16" t="s">
        <v>96</v>
      </c>
    </row>
    <row r="18" spans="2:2" x14ac:dyDescent="0.2">
      <c r="B18" t="s">
        <v>61</v>
      </c>
    </row>
    <row r="19" spans="2:2" x14ac:dyDescent="0.2">
      <c r="B19" t="s">
        <v>62</v>
      </c>
    </row>
    <row r="21" spans="2:2" x14ac:dyDescent="0.2">
      <c r="B21"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K21"/>
  <sheetViews>
    <sheetView showGridLines="0" workbookViewId="0">
      <pane xSplit="2" topLeftCell="C1" activePane="topRight" state="frozen"/>
      <selection pane="topRight" activeCell="A17" sqref="A17:XFD21"/>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103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448</v>
      </c>
      <c r="D7" s="10">
        <v>228</v>
      </c>
      <c r="E7" s="10">
        <v>220</v>
      </c>
      <c r="F7" s="10"/>
      <c r="G7" s="10">
        <v>100</v>
      </c>
      <c r="H7" s="10">
        <v>123</v>
      </c>
      <c r="I7" s="10">
        <v>95</v>
      </c>
      <c r="J7" s="10">
        <v>65</v>
      </c>
      <c r="K7" s="10">
        <v>46</v>
      </c>
      <c r="L7" s="10">
        <v>19</v>
      </c>
      <c r="M7" s="10"/>
      <c r="N7" s="10">
        <v>86</v>
      </c>
      <c r="O7" s="10">
        <v>48</v>
      </c>
      <c r="P7" s="10">
        <v>35</v>
      </c>
      <c r="Q7" s="10">
        <v>23</v>
      </c>
      <c r="R7" s="10">
        <v>31</v>
      </c>
      <c r="S7" s="10">
        <v>46</v>
      </c>
      <c r="T7" s="10">
        <v>28</v>
      </c>
      <c r="U7" s="10">
        <v>16</v>
      </c>
      <c r="V7" s="10">
        <v>65</v>
      </c>
      <c r="W7" s="10">
        <v>35</v>
      </c>
      <c r="X7" s="10">
        <v>25</v>
      </c>
      <c r="Y7" s="10">
        <v>10</v>
      </c>
      <c r="Z7" s="10"/>
      <c r="AA7" s="10">
        <v>68</v>
      </c>
      <c r="AB7" s="10">
        <v>142</v>
      </c>
      <c r="AC7" s="10">
        <v>43</v>
      </c>
      <c r="AD7" s="10">
        <v>91</v>
      </c>
      <c r="AE7" s="10">
        <v>45</v>
      </c>
      <c r="AF7" s="10"/>
      <c r="AG7" s="10">
        <v>68</v>
      </c>
      <c r="AH7" s="10">
        <v>180</v>
      </c>
      <c r="AI7" s="10">
        <v>34</v>
      </c>
      <c r="AJ7" s="10">
        <v>45</v>
      </c>
      <c r="AK7" s="10">
        <v>29</v>
      </c>
    </row>
    <row r="8" spans="2:37" ht="30" customHeight="1" x14ac:dyDescent="0.2">
      <c r="B8" s="11" t="s">
        <v>20</v>
      </c>
      <c r="C8" s="11">
        <v>424</v>
      </c>
      <c r="D8" s="11">
        <v>209</v>
      </c>
      <c r="E8" s="11">
        <v>215</v>
      </c>
      <c r="F8" s="11"/>
      <c r="G8" s="11">
        <v>100</v>
      </c>
      <c r="H8" s="11">
        <v>116</v>
      </c>
      <c r="I8" s="11">
        <v>84</v>
      </c>
      <c r="J8" s="11">
        <v>58</v>
      </c>
      <c r="K8" s="11">
        <v>39</v>
      </c>
      <c r="L8" s="11">
        <v>27</v>
      </c>
      <c r="M8" s="11"/>
      <c r="N8" s="11">
        <v>85</v>
      </c>
      <c r="O8" s="11">
        <v>42</v>
      </c>
      <c r="P8" s="11">
        <v>32</v>
      </c>
      <c r="Q8" s="11">
        <v>22</v>
      </c>
      <c r="R8" s="11">
        <v>30</v>
      </c>
      <c r="S8" s="11">
        <v>46</v>
      </c>
      <c r="T8" s="11">
        <v>23</v>
      </c>
      <c r="U8" s="11">
        <v>12</v>
      </c>
      <c r="V8" s="11">
        <v>63</v>
      </c>
      <c r="W8" s="11">
        <v>35</v>
      </c>
      <c r="X8" s="11">
        <v>24</v>
      </c>
      <c r="Y8" s="11">
        <v>9</v>
      </c>
      <c r="Z8" s="11"/>
      <c r="AA8" s="11">
        <v>65</v>
      </c>
      <c r="AB8" s="11">
        <v>131</v>
      </c>
      <c r="AC8" s="11">
        <v>41</v>
      </c>
      <c r="AD8" s="11">
        <v>89</v>
      </c>
      <c r="AE8" s="11">
        <v>43</v>
      </c>
      <c r="AF8" s="11"/>
      <c r="AG8" s="11">
        <v>66</v>
      </c>
      <c r="AH8" s="11">
        <v>167</v>
      </c>
      <c r="AI8" s="11">
        <v>29</v>
      </c>
      <c r="AJ8" s="11">
        <v>44</v>
      </c>
      <c r="AK8" s="11">
        <v>28</v>
      </c>
    </row>
    <row r="9" spans="2:37" ht="16" x14ac:dyDescent="0.2">
      <c r="B9" s="18" t="s">
        <v>85</v>
      </c>
      <c r="C9" s="17">
        <v>0.25864595667213103</v>
      </c>
      <c r="D9" s="17">
        <v>0.29146148035087299</v>
      </c>
      <c r="E9" s="17">
        <v>0.226745549153374</v>
      </c>
      <c r="F9" s="17"/>
      <c r="G9" s="17">
        <v>0.200928545992064</v>
      </c>
      <c r="H9" s="17">
        <v>0.29320267715132903</v>
      </c>
      <c r="I9" s="17">
        <v>0.26517627584866499</v>
      </c>
      <c r="J9" s="17">
        <v>0.24885800367356101</v>
      </c>
      <c r="K9" s="17">
        <v>0.30550247987358797</v>
      </c>
      <c r="L9" s="17">
        <v>0.25722876719323001</v>
      </c>
      <c r="M9" s="17"/>
      <c r="N9" s="17">
        <v>0.22095452799113099</v>
      </c>
      <c r="O9" s="17">
        <v>0.37752421229671901</v>
      </c>
      <c r="P9" s="17">
        <v>0.19215144230251199</v>
      </c>
      <c r="Q9" s="17">
        <v>0.21241014560573701</v>
      </c>
      <c r="R9" s="17">
        <v>0.206036818278206</v>
      </c>
      <c r="S9" s="17">
        <v>0.18265169149706401</v>
      </c>
      <c r="T9" s="17">
        <v>0.37755634187986398</v>
      </c>
      <c r="U9" s="17">
        <v>0.28278455236169397</v>
      </c>
      <c r="V9" s="17">
        <v>0.23569623372513901</v>
      </c>
      <c r="W9" s="17">
        <v>0.27092217825461001</v>
      </c>
      <c r="X9" s="17">
        <v>0.40603201486439799</v>
      </c>
      <c r="Y9" s="17">
        <v>0.36326872528661303</v>
      </c>
      <c r="Z9" s="17"/>
      <c r="AA9" s="17">
        <v>0.281712101931541</v>
      </c>
      <c r="AB9" s="17">
        <v>0.26157959315868101</v>
      </c>
      <c r="AC9" s="17">
        <v>0.27682398050458401</v>
      </c>
      <c r="AD9" s="17">
        <v>0.29365252602763497</v>
      </c>
      <c r="AE9" s="17">
        <v>0.101366864716968</v>
      </c>
      <c r="AF9" s="17"/>
      <c r="AG9" s="17">
        <v>0.289851445874656</v>
      </c>
      <c r="AH9" s="17">
        <v>0.28131329549559703</v>
      </c>
      <c r="AI9" s="17">
        <v>0.19586486914436699</v>
      </c>
      <c r="AJ9" s="17">
        <v>0.312004466684423</v>
      </c>
      <c r="AK9" s="17">
        <v>8.1737462550058301E-2</v>
      </c>
    </row>
    <row r="10" spans="2:37" ht="16" x14ac:dyDescent="0.2">
      <c r="B10" s="18" t="s">
        <v>86</v>
      </c>
      <c r="C10" s="17">
        <v>0.370871234427954</v>
      </c>
      <c r="D10" s="17">
        <v>0.38049820054768102</v>
      </c>
      <c r="E10" s="17">
        <v>0.36151273247640697</v>
      </c>
      <c r="F10" s="17"/>
      <c r="G10" s="17">
        <v>0.45203711407170799</v>
      </c>
      <c r="H10" s="17">
        <v>0.43931206437042303</v>
      </c>
      <c r="I10" s="17">
        <v>0.35008359941887202</v>
      </c>
      <c r="J10" s="17">
        <v>0.249369834081935</v>
      </c>
      <c r="K10" s="17">
        <v>0.227616193051738</v>
      </c>
      <c r="L10" s="17">
        <v>0.30920223456511797</v>
      </c>
      <c r="M10" s="17"/>
      <c r="N10" s="17">
        <v>0.46773906614755301</v>
      </c>
      <c r="O10" s="17">
        <v>0.27314855309949299</v>
      </c>
      <c r="P10" s="17">
        <v>0.41470322228366602</v>
      </c>
      <c r="Q10" s="17">
        <v>0.36334771833059598</v>
      </c>
      <c r="R10" s="17">
        <v>0.24617483923537101</v>
      </c>
      <c r="S10" s="17">
        <v>0.38444743761458</v>
      </c>
      <c r="T10" s="17">
        <v>0.28761753031185899</v>
      </c>
      <c r="U10" s="17">
        <v>0.36462093622474001</v>
      </c>
      <c r="V10" s="17">
        <v>0.41504635256620198</v>
      </c>
      <c r="W10" s="17">
        <v>0.393829577776457</v>
      </c>
      <c r="X10" s="17">
        <v>0.21873551329485599</v>
      </c>
      <c r="Y10" s="17">
        <v>0.34724573780351697</v>
      </c>
      <c r="Z10" s="17"/>
      <c r="AA10" s="17">
        <v>0.39669096078346</v>
      </c>
      <c r="AB10" s="17">
        <v>0.45465318273786398</v>
      </c>
      <c r="AC10" s="17">
        <v>0.30420001041621098</v>
      </c>
      <c r="AD10" s="17">
        <v>0.265405320298368</v>
      </c>
      <c r="AE10" s="17">
        <v>0.383026159762823</v>
      </c>
      <c r="AF10" s="17"/>
      <c r="AG10" s="17">
        <v>0.361542552979217</v>
      </c>
      <c r="AH10" s="17">
        <v>0.41094076611574099</v>
      </c>
      <c r="AI10" s="17">
        <v>0.366915207062395</v>
      </c>
      <c r="AJ10" s="17">
        <v>0.30886795260039301</v>
      </c>
      <c r="AK10" s="17">
        <v>0.39035011638436001</v>
      </c>
    </row>
    <row r="11" spans="2:37" ht="16" x14ac:dyDescent="0.2">
      <c r="B11" s="18" t="s">
        <v>55</v>
      </c>
      <c r="C11" s="17">
        <v>0.18776436994878701</v>
      </c>
      <c r="D11" s="17">
        <v>0.16374860119019899</v>
      </c>
      <c r="E11" s="17">
        <v>0.211110418537721</v>
      </c>
      <c r="F11" s="17"/>
      <c r="G11" s="17">
        <v>0.19631471323653199</v>
      </c>
      <c r="H11" s="17">
        <v>0.13922297150753599</v>
      </c>
      <c r="I11" s="17">
        <v>0.26228934616907601</v>
      </c>
      <c r="J11" s="17">
        <v>0.16299117141481401</v>
      </c>
      <c r="K11" s="17">
        <v>0.157711669122198</v>
      </c>
      <c r="L11" s="17">
        <v>0.22909366160610101</v>
      </c>
      <c r="M11" s="17"/>
      <c r="N11" s="17">
        <v>0.15390804165329799</v>
      </c>
      <c r="O11" s="17">
        <v>0.140174231319174</v>
      </c>
      <c r="P11" s="17">
        <v>0.28415219377970602</v>
      </c>
      <c r="Q11" s="17">
        <v>0.23272800412313399</v>
      </c>
      <c r="R11" s="17">
        <v>0.15105190026760801</v>
      </c>
      <c r="S11" s="17">
        <v>0.232221280635003</v>
      </c>
      <c r="T11" s="17">
        <v>0.195967695056571</v>
      </c>
      <c r="U11" s="17">
        <v>0.115575741542446</v>
      </c>
      <c r="V11" s="17">
        <v>9.6253500084870006E-2</v>
      </c>
      <c r="W11" s="17">
        <v>0.26256926625175803</v>
      </c>
      <c r="X11" s="17">
        <v>0.34455434146015002</v>
      </c>
      <c r="Y11" s="17">
        <v>0.191178015459983</v>
      </c>
      <c r="Z11" s="17"/>
      <c r="AA11" s="17">
        <v>7.2611650252627696E-2</v>
      </c>
      <c r="AB11" s="17">
        <v>0.15921253343000299</v>
      </c>
      <c r="AC11" s="17">
        <v>0.213549641967161</v>
      </c>
      <c r="AD11" s="17">
        <v>0.24453166969441401</v>
      </c>
      <c r="AE11" s="17">
        <v>0.24609715087967801</v>
      </c>
      <c r="AF11" s="17"/>
      <c r="AG11" s="17">
        <v>0.118712021884796</v>
      </c>
      <c r="AH11" s="17">
        <v>0.16432226230567101</v>
      </c>
      <c r="AI11" s="17">
        <v>0.25891393238587301</v>
      </c>
      <c r="AJ11" s="17">
        <v>0.21142351694831099</v>
      </c>
      <c r="AK11" s="17">
        <v>0.27451823882307802</v>
      </c>
    </row>
    <row r="12" spans="2:37" ht="16" x14ac:dyDescent="0.2">
      <c r="B12" s="18" t="s">
        <v>87</v>
      </c>
      <c r="C12" s="17">
        <v>0.11872070872792399</v>
      </c>
      <c r="D12" s="17">
        <v>9.98565840536077E-2</v>
      </c>
      <c r="E12" s="17">
        <v>0.13705877550651899</v>
      </c>
      <c r="F12" s="17"/>
      <c r="G12" s="17">
        <v>0.112914019921539</v>
      </c>
      <c r="H12" s="17">
        <v>9.0265150561812696E-2</v>
      </c>
      <c r="I12" s="17">
        <v>4.6308663801391398E-2</v>
      </c>
      <c r="J12" s="17">
        <v>0.183517533862182</v>
      </c>
      <c r="K12" s="17">
        <v>0.21870543698575601</v>
      </c>
      <c r="L12" s="17">
        <v>0.20447533663555101</v>
      </c>
      <c r="M12" s="17"/>
      <c r="N12" s="17">
        <v>0.10344185496785401</v>
      </c>
      <c r="O12" s="17">
        <v>0.119703906436853</v>
      </c>
      <c r="P12" s="17">
        <v>8.2512863730386202E-2</v>
      </c>
      <c r="Q12" s="17">
        <v>8.3489682756194103E-2</v>
      </c>
      <c r="R12" s="17">
        <v>0.25878894853762102</v>
      </c>
      <c r="S12" s="17">
        <v>0.15577653303237801</v>
      </c>
      <c r="T12" s="17">
        <v>9.4570853477375705E-2</v>
      </c>
      <c r="U12" s="17">
        <v>0.12607475596187101</v>
      </c>
      <c r="V12" s="17">
        <v>0.182208303303935</v>
      </c>
      <c r="W12" s="17">
        <v>2.33918986287006E-2</v>
      </c>
      <c r="X12" s="17">
        <v>0</v>
      </c>
      <c r="Y12" s="17">
        <v>9.8307521449887095E-2</v>
      </c>
      <c r="Z12" s="17"/>
      <c r="AA12" s="17">
        <v>0.192302368396469</v>
      </c>
      <c r="AB12" s="17">
        <v>9.1607668302354506E-2</v>
      </c>
      <c r="AC12" s="17">
        <v>0.108060900911993</v>
      </c>
      <c r="AD12" s="17">
        <v>0.116999158212906</v>
      </c>
      <c r="AE12" s="17">
        <v>0.190056962220987</v>
      </c>
      <c r="AF12" s="17"/>
      <c r="AG12" s="17">
        <v>0.20373695032418701</v>
      </c>
      <c r="AH12" s="17">
        <v>8.8828471240505497E-2</v>
      </c>
      <c r="AI12" s="17">
        <v>0.15052216012662001</v>
      </c>
      <c r="AJ12" s="17">
        <v>0.101233060658699</v>
      </c>
      <c r="AK12" s="17">
        <v>0.13628384932995699</v>
      </c>
    </row>
    <row r="13" spans="2:37" ht="16" x14ac:dyDescent="0.2">
      <c r="B13" s="18" t="s">
        <v>57</v>
      </c>
      <c r="C13" s="17">
        <v>3.8222823623238103E-2</v>
      </c>
      <c r="D13" s="17">
        <v>3.8077955795532102E-2</v>
      </c>
      <c r="E13" s="17">
        <v>3.8363651567519003E-2</v>
      </c>
      <c r="F13" s="17"/>
      <c r="G13" s="17">
        <v>2.0757659891397402E-2</v>
      </c>
      <c r="H13" s="17">
        <v>3.7997136408899401E-2</v>
      </c>
      <c r="I13" s="17">
        <v>5.74835504539302E-2</v>
      </c>
      <c r="J13" s="17">
        <v>5.2629940119851601E-2</v>
      </c>
      <c r="K13" s="17">
        <v>4.6880166334865303E-2</v>
      </c>
      <c r="L13" s="17">
        <v>0</v>
      </c>
      <c r="M13" s="17"/>
      <c r="N13" s="17">
        <v>1.4815911159857101E-2</v>
      </c>
      <c r="O13" s="17">
        <v>8.9449096847760798E-2</v>
      </c>
      <c r="P13" s="17">
        <v>2.6480277903729501E-2</v>
      </c>
      <c r="Q13" s="17">
        <v>5.3736072976974102E-2</v>
      </c>
      <c r="R13" s="17">
        <v>8.2106443439559806E-2</v>
      </c>
      <c r="S13" s="17">
        <v>2.4337876979828501E-2</v>
      </c>
      <c r="T13" s="17">
        <v>4.4287579274331301E-2</v>
      </c>
      <c r="U13" s="17">
        <v>0.110944013909248</v>
      </c>
      <c r="V13" s="17">
        <v>2.2681045062350601E-2</v>
      </c>
      <c r="W13" s="17">
        <v>4.9287079088473802E-2</v>
      </c>
      <c r="X13" s="17">
        <v>0</v>
      </c>
      <c r="Y13" s="17">
        <v>0</v>
      </c>
      <c r="Z13" s="17"/>
      <c r="AA13" s="17">
        <v>2.1924956196778901E-2</v>
      </c>
      <c r="AB13" s="17">
        <v>2.0810909924513898E-2</v>
      </c>
      <c r="AC13" s="17">
        <v>7.7419261359126607E-2</v>
      </c>
      <c r="AD13" s="17">
        <v>6.0229540852603299E-2</v>
      </c>
      <c r="AE13" s="17">
        <v>6.2528841116186298E-2</v>
      </c>
      <c r="AF13" s="17"/>
      <c r="AG13" s="17">
        <v>1.1706901605202101E-2</v>
      </c>
      <c r="AH13" s="17">
        <v>4.5097037634352598E-2</v>
      </c>
      <c r="AI13" s="17">
        <v>0</v>
      </c>
      <c r="AJ13" s="17">
        <v>4.7238634107848697E-2</v>
      </c>
      <c r="AK13" s="17">
        <v>9.13891134018079E-2</v>
      </c>
    </row>
    <row r="14" spans="2:37" ht="16" x14ac:dyDescent="0.2">
      <c r="B14" s="18" t="s">
        <v>88</v>
      </c>
      <c r="C14" s="17">
        <v>1.8454979381415701E-2</v>
      </c>
      <c r="D14" s="17">
        <v>1.1507339358078199E-2</v>
      </c>
      <c r="E14" s="17">
        <v>2.5208872758460201E-2</v>
      </c>
      <c r="F14" s="17"/>
      <c r="G14" s="17">
        <v>7.2666224116274504E-3</v>
      </c>
      <c r="H14" s="17">
        <v>0</v>
      </c>
      <c r="I14" s="17">
        <v>1.8658564308064899E-2</v>
      </c>
      <c r="J14" s="17">
        <v>6.5880057078933005E-2</v>
      </c>
      <c r="K14" s="17">
        <v>4.3584054631855197E-2</v>
      </c>
      <c r="L14" s="17">
        <v>0</v>
      </c>
      <c r="M14" s="17"/>
      <c r="N14" s="17">
        <v>1.8089490749135299E-2</v>
      </c>
      <c r="O14" s="17">
        <v>0</v>
      </c>
      <c r="P14" s="17">
        <v>0</v>
      </c>
      <c r="Q14" s="17">
        <v>5.4288376207364299E-2</v>
      </c>
      <c r="R14" s="17">
        <v>5.5841050241634403E-2</v>
      </c>
      <c r="S14" s="17">
        <v>2.05651802411463E-2</v>
      </c>
      <c r="T14" s="17">
        <v>0</v>
      </c>
      <c r="U14" s="17">
        <v>0</v>
      </c>
      <c r="V14" s="17">
        <v>2.7378011914642598E-2</v>
      </c>
      <c r="W14" s="17">
        <v>0</v>
      </c>
      <c r="X14" s="17">
        <v>3.0678130380596001E-2</v>
      </c>
      <c r="Y14" s="17">
        <v>0</v>
      </c>
      <c r="Z14" s="17"/>
      <c r="AA14" s="17">
        <v>1.46621443758364E-2</v>
      </c>
      <c r="AB14" s="17">
        <v>1.21361124465832E-2</v>
      </c>
      <c r="AC14" s="17">
        <v>1.9946204840924599E-2</v>
      </c>
      <c r="AD14" s="17">
        <v>1.9181784914073501E-2</v>
      </c>
      <c r="AE14" s="17">
        <v>1.6924021303358201E-2</v>
      </c>
      <c r="AF14" s="17"/>
      <c r="AG14" s="17">
        <v>1.44501273319415E-2</v>
      </c>
      <c r="AH14" s="17">
        <v>9.4981672081335192E-3</v>
      </c>
      <c r="AI14" s="17">
        <v>2.77838312807441E-2</v>
      </c>
      <c r="AJ14" s="17">
        <v>1.92323690003245E-2</v>
      </c>
      <c r="AK14" s="17">
        <v>2.5721219510738101E-2</v>
      </c>
    </row>
    <row r="15" spans="2:37" ht="16" x14ac:dyDescent="0.2">
      <c r="B15" s="18" t="s">
        <v>89</v>
      </c>
      <c r="C15" s="17">
        <v>2.3156870623375798E-3</v>
      </c>
      <c r="D15" s="17">
        <v>4.6978034532335596E-3</v>
      </c>
      <c r="E15" s="17">
        <v>0</v>
      </c>
      <c r="F15" s="17"/>
      <c r="G15" s="17">
        <v>9.7813244751334804E-3</v>
      </c>
      <c r="H15" s="17">
        <v>0</v>
      </c>
      <c r="I15" s="17">
        <v>0</v>
      </c>
      <c r="J15" s="17">
        <v>0</v>
      </c>
      <c r="K15" s="17">
        <v>0</v>
      </c>
      <c r="L15" s="17">
        <v>0</v>
      </c>
      <c r="M15" s="17"/>
      <c r="N15" s="17">
        <v>1.1519667948042701E-2</v>
      </c>
      <c r="O15" s="17">
        <v>0</v>
      </c>
      <c r="P15" s="17">
        <v>0</v>
      </c>
      <c r="Q15" s="17">
        <v>0</v>
      </c>
      <c r="R15" s="17">
        <v>0</v>
      </c>
      <c r="S15" s="17">
        <v>0</v>
      </c>
      <c r="T15" s="17">
        <v>0</v>
      </c>
      <c r="U15" s="17">
        <v>0</v>
      </c>
      <c r="V15" s="17">
        <v>0</v>
      </c>
      <c r="W15" s="17">
        <v>0</v>
      </c>
      <c r="X15" s="17">
        <v>0</v>
      </c>
      <c r="Y15" s="17">
        <v>0</v>
      </c>
      <c r="Z15" s="17"/>
      <c r="AA15" s="17">
        <v>0</v>
      </c>
      <c r="AB15" s="17">
        <v>0</v>
      </c>
      <c r="AC15" s="17">
        <v>0</v>
      </c>
      <c r="AD15" s="17">
        <v>0</v>
      </c>
      <c r="AE15" s="17">
        <v>0</v>
      </c>
      <c r="AF15" s="17"/>
      <c r="AG15" s="17">
        <v>0</v>
      </c>
      <c r="AH15" s="17">
        <v>0</v>
      </c>
      <c r="AI15" s="17">
        <v>0</v>
      </c>
      <c r="AJ15" s="17">
        <v>0</v>
      </c>
      <c r="AK15" s="17">
        <v>0</v>
      </c>
    </row>
    <row r="16" spans="2:37" ht="16" x14ac:dyDescent="0.2">
      <c r="B16" s="18" t="s">
        <v>58</v>
      </c>
      <c r="C16" s="17">
        <v>5.0042401562119402E-3</v>
      </c>
      <c r="D16" s="17">
        <v>1.01520352507956E-2</v>
      </c>
      <c r="E16" s="17">
        <v>0</v>
      </c>
      <c r="F16" s="17"/>
      <c r="G16" s="17">
        <v>0</v>
      </c>
      <c r="H16" s="17">
        <v>0</v>
      </c>
      <c r="I16" s="17">
        <v>0</v>
      </c>
      <c r="J16" s="17">
        <v>3.6753459768723601E-2</v>
      </c>
      <c r="K16" s="17">
        <v>0</v>
      </c>
      <c r="L16" s="17">
        <v>0</v>
      </c>
      <c r="M16" s="17"/>
      <c r="N16" s="17">
        <v>9.5314393831303391E-3</v>
      </c>
      <c r="O16" s="17">
        <v>0</v>
      </c>
      <c r="P16" s="17">
        <v>0</v>
      </c>
      <c r="Q16" s="17">
        <v>0</v>
      </c>
      <c r="R16" s="17">
        <v>0</v>
      </c>
      <c r="S16" s="17">
        <v>0</v>
      </c>
      <c r="T16" s="17">
        <v>0</v>
      </c>
      <c r="U16" s="17">
        <v>0</v>
      </c>
      <c r="V16" s="17">
        <v>2.0736553342861098E-2</v>
      </c>
      <c r="W16" s="17">
        <v>0</v>
      </c>
      <c r="X16" s="17">
        <v>0</v>
      </c>
      <c r="Y16" s="17">
        <v>0</v>
      </c>
      <c r="Z16" s="17"/>
      <c r="AA16" s="17">
        <v>2.0095818063287401E-2</v>
      </c>
      <c r="AB16" s="17">
        <v>0</v>
      </c>
      <c r="AC16" s="17">
        <v>0</v>
      </c>
      <c r="AD16" s="17">
        <v>0</v>
      </c>
      <c r="AE16" s="17">
        <v>0</v>
      </c>
      <c r="AF16" s="17"/>
      <c r="AG16" s="17">
        <v>0</v>
      </c>
      <c r="AH16" s="17">
        <v>0</v>
      </c>
      <c r="AI16" s="17">
        <v>0</v>
      </c>
      <c r="AJ16" s="17">
        <v>0</v>
      </c>
      <c r="AK16" s="17">
        <v>0</v>
      </c>
    </row>
    <row r="17" spans="2:2" x14ac:dyDescent="0.2">
      <c r="B17" s="16" t="s">
        <v>96</v>
      </c>
    </row>
    <row r="18" spans="2:2" x14ac:dyDescent="0.2">
      <c r="B18" t="s">
        <v>61</v>
      </c>
    </row>
    <row r="19" spans="2:2" x14ac:dyDescent="0.2">
      <c r="B19" t="s">
        <v>62</v>
      </c>
    </row>
    <row r="21" spans="2:2" x14ac:dyDescent="0.2">
      <c r="B21"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K21"/>
  <sheetViews>
    <sheetView showGridLines="0" workbookViewId="0">
      <pane xSplit="2" topLeftCell="C1" activePane="topRight" state="frozen"/>
      <selection pane="topRight" activeCell="A17" sqref="A17:XFD21"/>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104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1685</v>
      </c>
      <c r="D7" s="10">
        <v>876</v>
      </c>
      <c r="E7" s="10">
        <v>809</v>
      </c>
      <c r="F7" s="10"/>
      <c r="G7" s="10">
        <v>197</v>
      </c>
      <c r="H7" s="10">
        <v>282</v>
      </c>
      <c r="I7" s="10">
        <v>299</v>
      </c>
      <c r="J7" s="10">
        <v>327</v>
      </c>
      <c r="K7" s="10">
        <v>288</v>
      </c>
      <c r="L7" s="10">
        <v>292</v>
      </c>
      <c r="M7" s="10"/>
      <c r="N7" s="10">
        <v>198</v>
      </c>
      <c r="O7" s="10">
        <v>240</v>
      </c>
      <c r="P7" s="10">
        <v>151</v>
      </c>
      <c r="Q7" s="10">
        <v>148</v>
      </c>
      <c r="R7" s="10">
        <v>120</v>
      </c>
      <c r="S7" s="10">
        <v>152</v>
      </c>
      <c r="T7" s="10">
        <v>148</v>
      </c>
      <c r="U7" s="10">
        <v>75</v>
      </c>
      <c r="V7" s="10">
        <v>178</v>
      </c>
      <c r="W7" s="10">
        <v>134</v>
      </c>
      <c r="X7" s="10">
        <v>88</v>
      </c>
      <c r="Y7" s="10">
        <v>53</v>
      </c>
      <c r="Z7" s="10"/>
      <c r="AA7" s="10">
        <v>270</v>
      </c>
      <c r="AB7" s="10">
        <v>368</v>
      </c>
      <c r="AC7" s="10">
        <v>174</v>
      </c>
      <c r="AD7" s="10">
        <v>394</v>
      </c>
      <c r="AE7" s="10">
        <v>146</v>
      </c>
      <c r="AF7" s="10"/>
      <c r="AG7" s="10">
        <v>325</v>
      </c>
      <c r="AH7" s="10">
        <v>583</v>
      </c>
      <c r="AI7" s="10">
        <v>159</v>
      </c>
      <c r="AJ7" s="10">
        <v>183</v>
      </c>
      <c r="AK7" s="10">
        <v>82</v>
      </c>
    </row>
    <row r="8" spans="2:37" ht="30" customHeight="1" x14ac:dyDescent="0.2">
      <c r="B8" s="11" t="s">
        <v>20</v>
      </c>
      <c r="C8" s="11">
        <v>1671</v>
      </c>
      <c r="D8" s="11">
        <v>808</v>
      </c>
      <c r="E8" s="11">
        <v>863</v>
      </c>
      <c r="F8" s="11"/>
      <c r="G8" s="11">
        <v>195</v>
      </c>
      <c r="H8" s="11">
        <v>269</v>
      </c>
      <c r="I8" s="11">
        <v>269</v>
      </c>
      <c r="J8" s="11">
        <v>299</v>
      </c>
      <c r="K8" s="11">
        <v>255</v>
      </c>
      <c r="L8" s="11">
        <v>384</v>
      </c>
      <c r="M8" s="11"/>
      <c r="N8" s="11">
        <v>203</v>
      </c>
      <c r="O8" s="11">
        <v>228</v>
      </c>
      <c r="P8" s="11">
        <v>144</v>
      </c>
      <c r="Q8" s="11">
        <v>156</v>
      </c>
      <c r="R8" s="11">
        <v>118</v>
      </c>
      <c r="S8" s="11">
        <v>151</v>
      </c>
      <c r="T8" s="11">
        <v>143</v>
      </c>
      <c r="U8" s="11">
        <v>65</v>
      </c>
      <c r="V8" s="11">
        <v>185</v>
      </c>
      <c r="W8" s="11">
        <v>144</v>
      </c>
      <c r="X8" s="11">
        <v>81</v>
      </c>
      <c r="Y8" s="11">
        <v>53</v>
      </c>
      <c r="Z8" s="11"/>
      <c r="AA8" s="11">
        <v>265</v>
      </c>
      <c r="AB8" s="11">
        <v>348</v>
      </c>
      <c r="AC8" s="11">
        <v>175</v>
      </c>
      <c r="AD8" s="11">
        <v>399</v>
      </c>
      <c r="AE8" s="11">
        <v>143</v>
      </c>
      <c r="AF8" s="11"/>
      <c r="AG8" s="11">
        <v>325</v>
      </c>
      <c r="AH8" s="11">
        <v>561</v>
      </c>
      <c r="AI8" s="11">
        <v>159</v>
      </c>
      <c r="AJ8" s="11">
        <v>182</v>
      </c>
      <c r="AK8" s="11">
        <v>80</v>
      </c>
    </row>
    <row r="9" spans="2:37" ht="16" x14ac:dyDescent="0.2">
      <c r="B9" s="18" t="s">
        <v>85</v>
      </c>
      <c r="C9" s="17">
        <v>0.77556026209201001</v>
      </c>
      <c r="D9" s="17">
        <v>0.77655906616177806</v>
      </c>
      <c r="E9" s="17">
        <v>0.77462504435581503</v>
      </c>
      <c r="F9" s="17"/>
      <c r="G9" s="17">
        <v>0.53069911967389005</v>
      </c>
      <c r="H9" s="17">
        <v>0.61835151718654102</v>
      </c>
      <c r="I9" s="17">
        <v>0.81972276432699098</v>
      </c>
      <c r="J9" s="17">
        <v>0.87617291611603099</v>
      </c>
      <c r="K9" s="17">
        <v>0.85607832477146995</v>
      </c>
      <c r="L9" s="17">
        <v>0.84727000278742803</v>
      </c>
      <c r="M9" s="17"/>
      <c r="N9" s="17">
        <v>0.71159095049426402</v>
      </c>
      <c r="O9" s="17">
        <v>0.81180350176664395</v>
      </c>
      <c r="P9" s="17">
        <v>0.852237498879866</v>
      </c>
      <c r="Q9" s="17">
        <v>0.85058886001389</v>
      </c>
      <c r="R9" s="17">
        <v>0.78791904330012696</v>
      </c>
      <c r="S9" s="17">
        <v>0.68772226450485596</v>
      </c>
      <c r="T9" s="17">
        <v>0.75135895127761299</v>
      </c>
      <c r="U9" s="17">
        <v>0.69525094766382101</v>
      </c>
      <c r="V9" s="17">
        <v>0.78086996576419399</v>
      </c>
      <c r="W9" s="17">
        <v>0.74311996427230098</v>
      </c>
      <c r="X9" s="17">
        <v>0.81965884663981703</v>
      </c>
      <c r="Y9" s="17">
        <v>0.82396224590175604</v>
      </c>
      <c r="Z9" s="17"/>
      <c r="AA9" s="17">
        <v>0.76928244061491802</v>
      </c>
      <c r="AB9" s="17">
        <v>0.68417328897237895</v>
      </c>
      <c r="AC9" s="17">
        <v>0.82625656027477801</v>
      </c>
      <c r="AD9" s="17">
        <v>0.81965168442730896</v>
      </c>
      <c r="AE9" s="17">
        <v>0.67604517216459603</v>
      </c>
      <c r="AF9" s="17"/>
      <c r="AG9" s="17">
        <v>0.81778840273217501</v>
      </c>
      <c r="AH9" s="17">
        <v>0.73793809050093795</v>
      </c>
      <c r="AI9" s="17">
        <v>0.85327921584161803</v>
      </c>
      <c r="AJ9" s="17">
        <v>0.77579325043069203</v>
      </c>
      <c r="AK9" s="17">
        <v>0.67034929456109804</v>
      </c>
    </row>
    <row r="10" spans="2:37" ht="16" x14ac:dyDescent="0.2">
      <c r="B10" s="18" t="s">
        <v>86</v>
      </c>
      <c r="C10" s="17">
        <v>0.17498578483107699</v>
      </c>
      <c r="D10" s="17">
        <v>0.18319158290008999</v>
      </c>
      <c r="E10" s="17">
        <v>0.16730238813088399</v>
      </c>
      <c r="F10" s="17"/>
      <c r="G10" s="17">
        <v>0.36224835703546698</v>
      </c>
      <c r="H10" s="17">
        <v>0.27292061358800601</v>
      </c>
      <c r="I10" s="17">
        <v>0.145742395462515</v>
      </c>
      <c r="J10" s="17">
        <v>9.5809464158260096E-2</v>
      </c>
      <c r="K10" s="17">
        <v>0.123958785059403</v>
      </c>
      <c r="L10" s="17">
        <v>0.12734047138777699</v>
      </c>
      <c r="M10" s="17"/>
      <c r="N10" s="17">
        <v>0.20357734942730699</v>
      </c>
      <c r="O10" s="17">
        <v>0.16252317498362701</v>
      </c>
      <c r="P10" s="17">
        <v>0.115484408535574</v>
      </c>
      <c r="Q10" s="17">
        <v>0.128576506366187</v>
      </c>
      <c r="R10" s="17">
        <v>0.13791285999602801</v>
      </c>
      <c r="S10" s="17">
        <v>0.25135323210432597</v>
      </c>
      <c r="T10" s="17">
        <v>0.17392261629685901</v>
      </c>
      <c r="U10" s="17">
        <v>0.25379767511335199</v>
      </c>
      <c r="V10" s="17">
        <v>0.17140982521324299</v>
      </c>
      <c r="W10" s="17">
        <v>0.21017379614100401</v>
      </c>
      <c r="X10" s="17">
        <v>0.167433692835015</v>
      </c>
      <c r="Y10" s="17">
        <v>0.117288605626152</v>
      </c>
      <c r="Z10" s="17"/>
      <c r="AA10" s="17">
        <v>0.199486281352591</v>
      </c>
      <c r="AB10" s="17">
        <v>0.25358135639061302</v>
      </c>
      <c r="AC10" s="17">
        <v>0.1226242515847</v>
      </c>
      <c r="AD10" s="17">
        <v>0.135185350823772</v>
      </c>
      <c r="AE10" s="17">
        <v>0.20882645026646901</v>
      </c>
      <c r="AF10" s="17"/>
      <c r="AG10" s="17">
        <v>0.15791332766427801</v>
      </c>
      <c r="AH10" s="17">
        <v>0.20506034265623199</v>
      </c>
      <c r="AI10" s="17">
        <v>9.25918257879145E-2</v>
      </c>
      <c r="AJ10" s="17">
        <v>0.16524250863423501</v>
      </c>
      <c r="AK10" s="17">
        <v>0.229845123875418</v>
      </c>
    </row>
    <row r="11" spans="2:37" ht="16" x14ac:dyDescent="0.2">
      <c r="B11" s="18" t="s">
        <v>55</v>
      </c>
      <c r="C11" s="17">
        <v>3.1586588947102201E-2</v>
      </c>
      <c r="D11" s="17">
        <v>2.6766742460529399E-2</v>
      </c>
      <c r="E11" s="17">
        <v>3.6099592104005797E-2</v>
      </c>
      <c r="F11" s="17"/>
      <c r="G11" s="17">
        <v>7.1723902640122003E-2</v>
      </c>
      <c r="H11" s="17">
        <v>7.2699826847173896E-2</v>
      </c>
      <c r="I11" s="17">
        <v>3.06275360292921E-2</v>
      </c>
      <c r="J11" s="17">
        <v>1.5867597015643799E-2</v>
      </c>
      <c r="K11" s="17">
        <v>1.0607242387855801E-2</v>
      </c>
      <c r="L11" s="17">
        <v>9.2299807337093993E-3</v>
      </c>
      <c r="M11" s="17"/>
      <c r="N11" s="17">
        <v>4.9133479763846501E-2</v>
      </c>
      <c r="O11" s="17">
        <v>2.2328965840160701E-2</v>
      </c>
      <c r="P11" s="17">
        <v>2.6291155808116601E-2</v>
      </c>
      <c r="Q11" s="17">
        <v>7.5596372054964204E-3</v>
      </c>
      <c r="R11" s="17">
        <v>5.62951023639486E-2</v>
      </c>
      <c r="S11" s="17">
        <v>4.3096039729679403E-2</v>
      </c>
      <c r="T11" s="17">
        <v>5.5059491128192202E-2</v>
      </c>
      <c r="U11" s="17">
        <v>3.8964667203115498E-2</v>
      </c>
      <c r="V11" s="17">
        <v>3.3222947888213498E-2</v>
      </c>
      <c r="W11" s="17">
        <v>6.2219308891259296E-3</v>
      </c>
      <c r="X11" s="17">
        <v>0</v>
      </c>
      <c r="Y11" s="17">
        <v>4.0507735218462203E-2</v>
      </c>
      <c r="Z11" s="17"/>
      <c r="AA11" s="17">
        <v>1.3956271833825E-2</v>
      </c>
      <c r="AB11" s="17">
        <v>4.2575870348759898E-2</v>
      </c>
      <c r="AC11" s="17">
        <v>2.8938241339997599E-2</v>
      </c>
      <c r="AD11" s="17">
        <v>3.1754834942656802E-2</v>
      </c>
      <c r="AE11" s="17">
        <v>8.4088160622028493E-2</v>
      </c>
      <c r="AF11" s="17"/>
      <c r="AG11" s="17">
        <v>7.7096152023013601E-3</v>
      </c>
      <c r="AH11" s="17">
        <v>4.0810307753772798E-2</v>
      </c>
      <c r="AI11" s="17">
        <v>3.9476888833936401E-2</v>
      </c>
      <c r="AJ11" s="17">
        <v>4.89522581345583E-2</v>
      </c>
      <c r="AK11" s="17">
        <v>8.5349396621574702E-2</v>
      </c>
    </row>
    <row r="12" spans="2:37" ht="16" x14ac:dyDescent="0.2">
      <c r="B12" s="18" t="s">
        <v>87</v>
      </c>
      <c r="C12" s="17">
        <v>1.32841319163477E-2</v>
      </c>
      <c r="D12" s="17">
        <v>7.3223925324923502E-3</v>
      </c>
      <c r="E12" s="17">
        <v>1.8866332248853802E-2</v>
      </c>
      <c r="F12" s="17"/>
      <c r="G12" s="17">
        <v>2.01850636637841E-2</v>
      </c>
      <c r="H12" s="17">
        <v>2.2445331954205599E-2</v>
      </c>
      <c r="I12" s="17">
        <v>0</v>
      </c>
      <c r="J12" s="17">
        <v>1.21500227100661E-2</v>
      </c>
      <c r="K12" s="17">
        <v>9.3556477812718405E-3</v>
      </c>
      <c r="L12" s="17">
        <v>1.61595450910864E-2</v>
      </c>
      <c r="M12" s="17"/>
      <c r="N12" s="17">
        <v>2.1450322761555601E-2</v>
      </c>
      <c r="O12" s="17">
        <v>3.34435740956893E-3</v>
      </c>
      <c r="P12" s="17">
        <v>0</v>
      </c>
      <c r="Q12" s="17">
        <v>5.8401539323142898E-3</v>
      </c>
      <c r="R12" s="17">
        <v>1.7872994339896801E-2</v>
      </c>
      <c r="S12" s="17">
        <v>1.2055945596821001E-2</v>
      </c>
      <c r="T12" s="17">
        <v>1.3892270900076701E-2</v>
      </c>
      <c r="U12" s="17">
        <v>1.1986710019711E-2</v>
      </c>
      <c r="V12" s="17">
        <v>1.4497261134349E-2</v>
      </c>
      <c r="W12" s="17">
        <v>4.0484308697569797E-2</v>
      </c>
      <c r="X12" s="17">
        <v>0</v>
      </c>
      <c r="Y12" s="17">
        <v>1.8241413253629001E-2</v>
      </c>
      <c r="Z12" s="17"/>
      <c r="AA12" s="17">
        <v>1.44738938508384E-2</v>
      </c>
      <c r="AB12" s="17">
        <v>1.72965844406088E-2</v>
      </c>
      <c r="AC12" s="17">
        <v>1.61916734050753E-2</v>
      </c>
      <c r="AD12" s="17">
        <v>8.3243073618286707E-3</v>
      </c>
      <c r="AE12" s="17">
        <v>1.8828860542467199E-2</v>
      </c>
      <c r="AF12" s="17"/>
      <c r="AG12" s="17">
        <v>1.4308774393008299E-2</v>
      </c>
      <c r="AH12" s="17">
        <v>1.31352836885321E-2</v>
      </c>
      <c r="AI12" s="17">
        <v>9.2448797075401802E-3</v>
      </c>
      <c r="AJ12" s="17">
        <v>1.0011982800514199E-2</v>
      </c>
      <c r="AK12" s="17">
        <v>0</v>
      </c>
    </row>
    <row r="13" spans="2:37" ht="16" x14ac:dyDescent="0.2">
      <c r="B13" s="18" t="s">
        <v>57</v>
      </c>
      <c r="C13" s="17">
        <v>3.3952158152547002E-3</v>
      </c>
      <c r="D13" s="17">
        <v>3.7034087963066201E-3</v>
      </c>
      <c r="E13" s="17">
        <v>3.1066431604414302E-3</v>
      </c>
      <c r="F13" s="17"/>
      <c r="G13" s="17">
        <v>1.09036046387842E-2</v>
      </c>
      <c r="H13" s="17">
        <v>9.2782194809826694E-3</v>
      </c>
      <c r="I13" s="17">
        <v>3.9073041812013997E-3</v>
      </c>
      <c r="J13" s="17">
        <v>0</v>
      </c>
      <c r="K13" s="17">
        <v>0</v>
      </c>
      <c r="L13" s="17">
        <v>0</v>
      </c>
      <c r="M13" s="17"/>
      <c r="N13" s="17">
        <v>1.42478975530264E-2</v>
      </c>
      <c r="O13" s="17">
        <v>0</v>
      </c>
      <c r="P13" s="17">
        <v>5.9869367764441503E-3</v>
      </c>
      <c r="Q13" s="17">
        <v>0</v>
      </c>
      <c r="R13" s="17">
        <v>0</v>
      </c>
      <c r="S13" s="17">
        <v>5.7725180643177004E-3</v>
      </c>
      <c r="T13" s="17">
        <v>0</v>
      </c>
      <c r="U13" s="17">
        <v>0</v>
      </c>
      <c r="V13" s="17">
        <v>0</v>
      </c>
      <c r="W13" s="17">
        <v>0</v>
      </c>
      <c r="X13" s="17">
        <v>1.2907460525168E-2</v>
      </c>
      <c r="Y13" s="17">
        <v>0</v>
      </c>
      <c r="Z13" s="17"/>
      <c r="AA13" s="17">
        <v>2.80111234782783E-3</v>
      </c>
      <c r="AB13" s="17">
        <v>0</v>
      </c>
      <c r="AC13" s="17">
        <v>5.9892733954496997E-3</v>
      </c>
      <c r="AD13" s="17">
        <v>2.1782644273272301E-3</v>
      </c>
      <c r="AE13" s="17">
        <v>1.22113564044388E-2</v>
      </c>
      <c r="AF13" s="17"/>
      <c r="AG13" s="17">
        <v>2.2798800082377401E-3</v>
      </c>
      <c r="AH13" s="17">
        <v>1.5841611314588301E-3</v>
      </c>
      <c r="AI13" s="17">
        <v>5.4071898289907699E-3</v>
      </c>
      <c r="AJ13" s="17">
        <v>0</v>
      </c>
      <c r="AK13" s="17">
        <v>0</v>
      </c>
    </row>
    <row r="14" spans="2:37" ht="16" x14ac:dyDescent="0.2">
      <c r="B14" s="18" t="s">
        <v>88</v>
      </c>
      <c r="C14" s="17">
        <v>6.9393898353050797E-4</v>
      </c>
      <c r="D14" s="17">
        <v>1.43505953128575E-3</v>
      </c>
      <c r="E14" s="17">
        <v>0</v>
      </c>
      <c r="F14" s="17"/>
      <c r="G14" s="17">
        <v>0</v>
      </c>
      <c r="H14" s="17">
        <v>4.3044909430903699E-3</v>
      </c>
      <c r="I14" s="17">
        <v>0</v>
      </c>
      <c r="J14" s="17">
        <v>0</v>
      </c>
      <c r="K14" s="17">
        <v>0</v>
      </c>
      <c r="L14" s="17">
        <v>0</v>
      </c>
      <c r="M14" s="17"/>
      <c r="N14" s="17">
        <v>0</v>
      </c>
      <c r="O14" s="17">
        <v>0</v>
      </c>
      <c r="P14" s="17">
        <v>0</v>
      </c>
      <c r="Q14" s="17">
        <v>7.4348424821126099E-3</v>
      </c>
      <c r="R14" s="17">
        <v>0</v>
      </c>
      <c r="S14" s="17">
        <v>0</v>
      </c>
      <c r="T14" s="17">
        <v>0</v>
      </c>
      <c r="U14" s="17">
        <v>0</v>
      </c>
      <c r="V14" s="17">
        <v>0</v>
      </c>
      <c r="W14" s="17">
        <v>0</v>
      </c>
      <c r="X14" s="17">
        <v>0</v>
      </c>
      <c r="Y14" s="17">
        <v>0</v>
      </c>
      <c r="Z14" s="17"/>
      <c r="AA14" s="17">
        <v>0</v>
      </c>
      <c r="AB14" s="17">
        <v>0</v>
      </c>
      <c r="AC14" s="17">
        <v>0</v>
      </c>
      <c r="AD14" s="17">
        <v>2.90555801710622E-3</v>
      </c>
      <c r="AE14" s="17">
        <v>0</v>
      </c>
      <c r="AF14" s="17"/>
      <c r="AG14" s="17">
        <v>0</v>
      </c>
      <c r="AH14" s="17">
        <v>0</v>
      </c>
      <c r="AI14" s="17">
        <v>0</v>
      </c>
      <c r="AJ14" s="17">
        <v>0</v>
      </c>
      <c r="AK14" s="17">
        <v>1.44561849419091E-2</v>
      </c>
    </row>
    <row r="15" spans="2:37" ht="16" x14ac:dyDescent="0.2">
      <c r="B15" s="18" t="s">
        <v>89</v>
      </c>
      <c r="C15" s="17">
        <v>0</v>
      </c>
      <c r="D15" s="17">
        <v>0</v>
      </c>
      <c r="E15" s="17">
        <v>0</v>
      </c>
      <c r="F15" s="17"/>
      <c r="G15" s="17">
        <v>0</v>
      </c>
      <c r="H15" s="17">
        <v>0</v>
      </c>
      <c r="I15" s="17">
        <v>0</v>
      </c>
      <c r="J15" s="17">
        <v>0</v>
      </c>
      <c r="K15" s="17">
        <v>0</v>
      </c>
      <c r="L15" s="17">
        <v>0</v>
      </c>
      <c r="M15" s="17"/>
      <c r="N15" s="17">
        <v>0</v>
      </c>
      <c r="O15" s="17">
        <v>0</v>
      </c>
      <c r="P15" s="17">
        <v>0</v>
      </c>
      <c r="Q15" s="17">
        <v>0</v>
      </c>
      <c r="R15" s="17">
        <v>0</v>
      </c>
      <c r="S15" s="17">
        <v>0</v>
      </c>
      <c r="T15" s="17">
        <v>0</v>
      </c>
      <c r="U15" s="17">
        <v>0</v>
      </c>
      <c r="V15" s="17">
        <v>0</v>
      </c>
      <c r="W15" s="17">
        <v>0</v>
      </c>
      <c r="X15" s="17">
        <v>0</v>
      </c>
      <c r="Y15" s="17">
        <v>0</v>
      </c>
      <c r="Z15" s="17"/>
      <c r="AA15" s="17">
        <v>0</v>
      </c>
      <c r="AB15" s="17">
        <v>0</v>
      </c>
      <c r="AC15" s="17">
        <v>0</v>
      </c>
      <c r="AD15" s="17">
        <v>0</v>
      </c>
      <c r="AE15" s="17">
        <v>0</v>
      </c>
      <c r="AF15" s="17"/>
      <c r="AG15" s="17">
        <v>0</v>
      </c>
      <c r="AH15" s="17">
        <v>0</v>
      </c>
      <c r="AI15" s="17">
        <v>0</v>
      </c>
      <c r="AJ15" s="17">
        <v>0</v>
      </c>
      <c r="AK15" s="17">
        <v>0</v>
      </c>
    </row>
    <row r="16" spans="2:37" ht="16" x14ac:dyDescent="0.2">
      <c r="B16" s="18" t="s">
        <v>58</v>
      </c>
      <c r="C16" s="17">
        <v>4.9407741467728003E-4</v>
      </c>
      <c r="D16" s="17">
        <v>1.0217476175187099E-3</v>
      </c>
      <c r="E16" s="17">
        <v>0</v>
      </c>
      <c r="F16" s="17"/>
      <c r="G16" s="17">
        <v>4.2399523479527699E-3</v>
      </c>
      <c r="H16" s="17">
        <v>0</v>
      </c>
      <c r="I16" s="17">
        <v>0</v>
      </c>
      <c r="J16" s="17">
        <v>0</v>
      </c>
      <c r="K16" s="17">
        <v>0</v>
      </c>
      <c r="L16" s="17">
        <v>0</v>
      </c>
      <c r="M16" s="17"/>
      <c r="N16" s="17">
        <v>0</v>
      </c>
      <c r="O16" s="17">
        <v>0</v>
      </c>
      <c r="P16" s="17">
        <v>0</v>
      </c>
      <c r="Q16" s="17">
        <v>0</v>
      </c>
      <c r="R16" s="17">
        <v>0</v>
      </c>
      <c r="S16" s="17">
        <v>0</v>
      </c>
      <c r="T16" s="17">
        <v>5.76667039725805E-3</v>
      </c>
      <c r="U16" s="17">
        <v>0</v>
      </c>
      <c r="V16" s="17">
        <v>0</v>
      </c>
      <c r="W16" s="17">
        <v>0</v>
      </c>
      <c r="X16" s="17">
        <v>0</v>
      </c>
      <c r="Y16" s="17">
        <v>0</v>
      </c>
      <c r="Z16" s="17"/>
      <c r="AA16" s="17">
        <v>0</v>
      </c>
      <c r="AB16" s="17">
        <v>2.3728998476392898E-3</v>
      </c>
      <c r="AC16" s="17">
        <v>0</v>
      </c>
      <c r="AD16" s="17">
        <v>0</v>
      </c>
      <c r="AE16" s="17">
        <v>0</v>
      </c>
      <c r="AF16" s="17"/>
      <c r="AG16" s="17">
        <v>0</v>
      </c>
      <c r="AH16" s="17">
        <v>1.4718142690660499E-3</v>
      </c>
      <c r="AI16" s="17">
        <v>0</v>
      </c>
      <c r="AJ16" s="17">
        <v>0</v>
      </c>
      <c r="AK16" s="17">
        <v>0</v>
      </c>
    </row>
    <row r="17" spans="2:2" x14ac:dyDescent="0.2">
      <c r="B17" s="16" t="s">
        <v>96</v>
      </c>
    </row>
    <row r="18" spans="2:2" x14ac:dyDescent="0.2">
      <c r="B18" t="s">
        <v>61</v>
      </c>
    </row>
    <row r="19" spans="2:2" x14ac:dyDescent="0.2">
      <c r="B19" t="s">
        <v>62</v>
      </c>
    </row>
    <row r="21" spans="2:2" x14ac:dyDescent="0.2">
      <c r="B21"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K21"/>
  <sheetViews>
    <sheetView showGridLines="0" workbookViewId="0">
      <pane xSplit="2" topLeftCell="C1" activePane="topRight" state="frozen"/>
      <selection pane="topRight" activeCell="A17" sqref="A17:XFD21"/>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105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527</v>
      </c>
      <c r="D7" s="10">
        <v>271</v>
      </c>
      <c r="E7" s="10">
        <v>256</v>
      </c>
      <c r="F7" s="10"/>
      <c r="G7" s="10">
        <v>54</v>
      </c>
      <c r="H7" s="10">
        <v>105</v>
      </c>
      <c r="I7" s="10">
        <v>123</v>
      </c>
      <c r="J7" s="10">
        <v>107</v>
      </c>
      <c r="K7" s="10">
        <v>78</v>
      </c>
      <c r="L7" s="10">
        <v>60</v>
      </c>
      <c r="M7" s="10"/>
      <c r="N7" s="10">
        <v>73</v>
      </c>
      <c r="O7" s="10">
        <v>59</v>
      </c>
      <c r="P7" s="10">
        <v>42</v>
      </c>
      <c r="Q7" s="10">
        <v>40</v>
      </c>
      <c r="R7" s="10">
        <v>41</v>
      </c>
      <c r="S7" s="10">
        <v>51</v>
      </c>
      <c r="T7" s="10">
        <v>45</v>
      </c>
      <c r="U7" s="10">
        <v>23</v>
      </c>
      <c r="V7" s="10">
        <v>61</v>
      </c>
      <c r="W7" s="10">
        <v>42</v>
      </c>
      <c r="X7" s="10">
        <v>27</v>
      </c>
      <c r="Y7" s="10">
        <v>23</v>
      </c>
      <c r="Z7" s="10"/>
      <c r="AA7" s="10">
        <v>78</v>
      </c>
      <c r="AB7" s="10">
        <v>126</v>
      </c>
      <c r="AC7" s="10">
        <v>54</v>
      </c>
      <c r="AD7" s="10">
        <v>122</v>
      </c>
      <c r="AE7" s="10">
        <v>51</v>
      </c>
      <c r="AF7" s="10"/>
      <c r="AG7" s="10">
        <v>91</v>
      </c>
      <c r="AH7" s="10">
        <v>202</v>
      </c>
      <c r="AI7" s="10">
        <v>48</v>
      </c>
      <c r="AJ7" s="10">
        <v>63</v>
      </c>
      <c r="AK7" s="10">
        <v>29</v>
      </c>
    </row>
    <row r="8" spans="2:37" ht="30" customHeight="1" x14ac:dyDescent="0.2">
      <c r="B8" s="11" t="s">
        <v>20</v>
      </c>
      <c r="C8" s="11">
        <v>508</v>
      </c>
      <c r="D8" s="11">
        <v>248</v>
      </c>
      <c r="E8" s="11">
        <v>260</v>
      </c>
      <c r="F8" s="11"/>
      <c r="G8" s="11">
        <v>54</v>
      </c>
      <c r="H8" s="11">
        <v>99</v>
      </c>
      <c r="I8" s="11">
        <v>111</v>
      </c>
      <c r="J8" s="11">
        <v>97</v>
      </c>
      <c r="K8" s="11">
        <v>67</v>
      </c>
      <c r="L8" s="11">
        <v>79</v>
      </c>
      <c r="M8" s="11"/>
      <c r="N8" s="11">
        <v>72</v>
      </c>
      <c r="O8" s="11">
        <v>53</v>
      </c>
      <c r="P8" s="11">
        <v>39</v>
      </c>
      <c r="Q8" s="11">
        <v>39</v>
      </c>
      <c r="R8" s="11">
        <v>40</v>
      </c>
      <c r="S8" s="11">
        <v>52</v>
      </c>
      <c r="T8" s="11">
        <v>39</v>
      </c>
      <c r="U8" s="11">
        <v>19</v>
      </c>
      <c r="V8" s="11">
        <v>64</v>
      </c>
      <c r="W8" s="11">
        <v>41</v>
      </c>
      <c r="X8" s="11">
        <v>26</v>
      </c>
      <c r="Y8" s="11">
        <v>23</v>
      </c>
      <c r="Z8" s="11"/>
      <c r="AA8" s="11">
        <v>74</v>
      </c>
      <c r="AB8" s="11">
        <v>117</v>
      </c>
      <c r="AC8" s="11">
        <v>54</v>
      </c>
      <c r="AD8" s="11">
        <v>121</v>
      </c>
      <c r="AE8" s="11">
        <v>48</v>
      </c>
      <c r="AF8" s="11"/>
      <c r="AG8" s="11">
        <v>89</v>
      </c>
      <c r="AH8" s="11">
        <v>190</v>
      </c>
      <c r="AI8" s="11">
        <v>44</v>
      </c>
      <c r="AJ8" s="11">
        <v>62</v>
      </c>
      <c r="AK8" s="11">
        <v>29</v>
      </c>
    </row>
    <row r="9" spans="2:37" ht="16" x14ac:dyDescent="0.2">
      <c r="B9" s="18" t="s">
        <v>85</v>
      </c>
      <c r="C9" s="17">
        <v>7.95680754225397E-2</v>
      </c>
      <c r="D9" s="17">
        <v>0.102975611640931</v>
      </c>
      <c r="E9" s="17">
        <v>5.7305221872485199E-2</v>
      </c>
      <c r="F9" s="17"/>
      <c r="G9" s="17">
        <v>0.119243010256631</v>
      </c>
      <c r="H9" s="17">
        <v>0.13173284662300599</v>
      </c>
      <c r="I9" s="17">
        <v>8.4489057368178605E-2</v>
      </c>
      <c r="J9" s="17">
        <v>9.1419315686960601E-2</v>
      </c>
      <c r="K9" s="17">
        <v>1.2169893176311499E-2</v>
      </c>
      <c r="L9" s="17">
        <v>2.2271040560892699E-2</v>
      </c>
      <c r="M9" s="17"/>
      <c r="N9" s="17">
        <v>0.106629397074222</v>
      </c>
      <c r="O9" s="17">
        <v>8.1059300201415802E-2</v>
      </c>
      <c r="P9" s="17">
        <v>7.5346092124071104E-2</v>
      </c>
      <c r="Q9" s="17">
        <v>2.01874126316814E-2</v>
      </c>
      <c r="R9" s="17">
        <v>0.15903991146871299</v>
      </c>
      <c r="S9" s="17">
        <v>2.482195595361E-2</v>
      </c>
      <c r="T9" s="17">
        <v>5.7652649281938001E-2</v>
      </c>
      <c r="U9" s="17">
        <v>0.112655223681406</v>
      </c>
      <c r="V9" s="17">
        <v>0.11673608032298</v>
      </c>
      <c r="W9" s="17">
        <v>6.5538291938957396E-2</v>
      </c>
      <c r="X9" s="17">
        <v>2.8713070559401699E-2</v>
      </c>
      <c r="Y9" s="17">
        <v>7.4227043184034294E-2</v>
      </c>
      <c r="Z9" s="17"/>
      <c r="AA9" s="17">
        <v>8.8859649136189905E-2</v>
      </c>
      <c r="AB9" s="17">
        <v>0.119220647689146</v>
      </c>
      <c r="AC9" s="17">
        <v>6.7798170436008998E-2</v>
      </c>
      <c r="AD9" s="17">
        <v>6.1780122095034397E-2</v>
      </c>
      <c r="AE9" s="17">
        <v>4.6920581007316498E-2</v>
      </c>
      <c r="AF9" s="17"/>
      <c r="AG9" s="17">
        <v>7.5823853907836899E-2</v>
      </c>
      <c r="AH9" s="17">
        <v>9.3049269546619504E-2</v>
      </c>
      <c r="AI9" s="17">
        <v>5.0945216890497497E-2</v>
      </c>
      <c r="AJ9" s="17">
        <v>8.0984756264461E-2</v>
      </c>
      <c r="AK9" s="17">
        <v>4.5598686951231003E-2</v>
      </c>
    </row>
    <row r="10" spans="2:37" ht="16" x14ac:dyDescent="0.2">
      <c r="B10" s="18" t="s">
        <v>86</v>
      </c>
      <c r="C10" s="17">
        <v>6.7585336294524803E-2</v>
      </c>
      <c r="D10" s="17">
        <v>8.0563358784543307E-2</v>
      </c>
      <c r="E10" s="17">
        <v>5.5241969125553299E-2</v>
      </c>
      <c r="F10" s="17"/>
      <c r="G10" s="17">
        <v>0.123983414094314</v>
      </c>
      <c r="H10" s="17">
        <v>0.16969544459458</v>
      </c>
      <c r="I10" s="17">
        <v>5.9056214595986402E-2</v>
      </c>
      <c r="J10" s="17">
        <v>0</v>
      </c>
      <c r="K10" s="17">
        <v>3.7542953369354599E-2</v>
      </c>
      <c r="L10" s="17">
        <v>2.1286931261782001E-2</v>
      </c>
      <c r="M10" s="17"/>
      <c r="N10" s="17">
        <v>0.110698411611098</v>
      </c>
      <c r="O10" s="17">
        <v>0.127721990612122</v>
      </c>
      <c r="P10" s="17">
        <v>1.9789366306537999E-2</v>
      </c>
      <c r="Q10" s="17">
        <v>0</v>
      </c>
      <c r="R10" s="17">
        <v>8.2013602668868105E-2</v>
      </c>
      <c r="S10" s="17">
        <v>7.5893225830908601E-2</v>
      </c>
      <c r="T10" s="17">
        <v>2.08420846150476E-2</v>
      </c>
      <c r="U10" s="17">
        <v>3.3782420204053601E-2</v>
      </c>
      <c r="V10" s="17">
        <v>8.1542587684708401E-2</v>
      </c>
      <c r="W10" s="17">
        <v>6.0195539466249198E-2</v>
      </c>
      <c r="X10" s="17">
        <v>0</v>
      </c>
      <c r="Y10" s="17">
        <v>0.102171566953954</v>
      </c>
      <c r="Z10" s="17"/>
      <c r="AA10" s="17">
        <v>5.9001851516916198E-2</v>
      </c>
      <c r="AB10" s="17">
        <v>0.146194800182532</v>
      </c>
      <c r="AC10" s="17">
        <v>4.3858051408695302E-2</v>
      </c>
      <c r="AD10" s="17">
        <v>4.7093993366576402E-2</v>
      </c>
      <c r="AE10" s="17">
        <v>8.1411984026052306E-2</v>
      </c>
      <c r="AF10" s="17"/>
      <c r="AG10" s="17">
        <v>1.9840142445255799E-2</v>
      </c>
      <c r="AH10" s="17">
        <v>9.4580954384818894E-2</v>
      </c>
      <c r="AI10" s="17">
        <v>7.1598549513476301E-2</v>
      </c>
      <c r="AJ10" s="17">
        <v>4.5077393199043497E-2</v>
      </c>
      <c r="AK10" s="17">
        <v>0.137060503249785</v>
      </c>
    </row>
    <row r="11" spans="2:37" ht="16" x14ac:dyDescent="0.2">
      <c r="B11" s="18" t="s">
        <v>55</v>
      </c>
      <c r="C11" s="17">
        <v>9.20651066349185E-2</v>
      </c>
      <c r="D11" s="17">
        <v>0.121708767628067</v>
      </c>
      <c r="E11" s="17">
        <v>6.3871089237247602E-2</v>
      </c>
      <c r="F11" s="17"/>
      <c r="G11" s="17">
        <v>0.16005830995303399</v>
      </c>
      <c r="H11" s="17">
        <v>0.10812890231949999</v>
      </c>
      <c r="I11" s="17">
        <v>0.13239691446969601</v>
      </c>
      <c r="J11" s="17">
        <v>5.5192532120736201E-2</v>
      </c>
      <c r="K11" s="17">
        <v>1.0554922930184001E-2</v>
      </c>
      <c r="L11" s="17">
        <v>8.2701046576520207E-2</v>
      </c>
      <c r="M11" s="17"/>
      <c r="N11" s="17">
        <v>0.104527617091546</v>
      </c>
      <c r="O11" s="17">
        <v>0.114560687713728</v>
      </c>
      <c r="P11" s="17">
        <v>0.102117402044324</v>
      </c>
      <c r="Q11" s="17">
        <v>7.5044425628544603E-2</v>
      </c>
      <c r="R11" s="17">
        <v>0.103279408327118</v>
      </c>
      <c r="S11" s="17">
        <v>8.1420472653994894E-2</v>
      </c>
      <c r="T11" s="17">
        <v>0.10489349985627899</v>
      </c>
      <c r="U11" s="17">
        <v>0.15548924456171501</v>
      </c>
      <c r="V11" s="17">
        <v>9.0966598739925505E-2</v>
      </c>
      <c r="W11" s="17">
        <v>6.96634366984408E-2</v>
      </c>
      <c r="X11" s="17">
        <v>2.66816573680787E-2</v>
      </c>
      <c r="Y11" s="17">
        <v>6.1211114940753403E-2</v>
      </c>
      <c r="Z11" s="17"/>
      <c r="AA11" s="17">
        <v>0.14633520844985301</v>
      </c>
      <c r="AB11" s="17">
        <v>0.140189992012138</v>
      </c>
      <c r="AC11" s="17">
        <v>2.3578735921861601E-2</v>
      </c>
      <c r="AD11" s="17">
        <v>8.9121583765641804E-2</v>
      </c>
      <c r="AE11" s="17">
        <v>6.7433712856064795E-2</v>
      </c>
      <c r="AF11" s="17"/>
      <c r="AG11" s="17">
        <v>0.12057090605741499</v>
      </c>
      <c r="AH11" s="17">
        <v>0.112925776734352</v>
      </c>
      <c r="AI11" s="17">
        <v>1.8930374378832101E-2</v>
      </c>
      <c r="AJ11" s="17">
        <v>0.135225964417623</v>
      </c>
      <c r="AK11" s="17">
        <v>8.4457528780241597E-2</v>
      </c>
    </row>
    <row r="12" spans="2:37" ht="16" x14ac:dyDescent="0.2">
      <c r="B12" s="18" t="s">
        <v>87</v>
      </c>
      <c r="C12" s="17">
        <v>0.12975567165704899</v>
      </c>
      <c r="D12" s="17">
        <v>0.13773974327083999</v>
      </c>
      <c r="E12" s="17">
        <v>0.122162039614249</v>
      </c>
      <c r="F12" s="17"/>
      <c r="G12" s="17">
        <v>0.20568193202047999</v>
      </c>
      <c r="H12" s="17">
        <v>0.18064418316355599</v>
      </c>
      <c r="I12" s="17">
        <v>0.12765196670794199</v>
      </c>
      <c r="J12" s="17">
        <v>5.9871439131041197E-2</v>
      </c>
      <c r="K12" s="17">
        <v>0.19763866618227399</v>
      </c>
      <c r="L12" s="17">
        <v>4.5930216143423699E-2</v>
      </c>
      <c r="M12" s="17"/>
      <c r="N12" s="17">
        <v>0.12553737930341599</v>
      </c>
      <c r="O12" s="17">
        <v>0.14986690805644301</v>
      </c>
      <c r="P12" s="17">
        <v>0.20194897189941999</v>
      </c>
      <c r="Q12" s="17">
        <v>0.14041940360789901</v>
      </c>
      <c r="R12" s="17">
        <v>6.6879999716701194E-2</v>
      </c>
      <c r="S12" s="17">
        <v>0.207116698378743</v>
      </c>
      <c r="T12" s="17">
        <v>0.122010846506159</v>
      </c>
      <c r="U12" s="17">
        <v>0.181787139609</v>
      </c>
      <c r="V12" s="17">
        <v>5.8390800336322303E-2</v>
      </c>
      <c r="W12" s="17">
        <v>7.4339489506519599E-2</v>
      </c>
      <c r="X12" s="17">
        <v>0.21591628694176801</v>
      </c>
      <c r="Y12" s="17">
        <v>6.0417244388111899E-2</v>
      </c>
      <c r="Z12" s="17"/>
      <c r="AA12" s="17">
        <v>0.18617717164427999</v>
      </c>
      <c r="AB12" s="17">
        <v>0.10587212615234599</v>
      </c>
      <c r="AC12" s="17">
        <v>0.121145395706429</v>
      </c>
      <c r="AD12" s="17">
        <v>9.3911054147271994E-2</v>
      </c>
      <c r="AE12" s="17">
        <v>0.23634472276521001</v>
      </c>
      <c r="AF12" s="17"/>
      <c r="AG12" s="17">
        <v>0.16246441414768001</v>
      </c>
      <c r="AH12" s="17">
        <v>0.116905044006757</v>
      </c>
      <c r="AI12" s="17">
        <v>0.122586536378509</v>
      </c>
      <c r="AJ12" s="17">
        <v>0.11105921483100301</v>
      </c>
      <c r="AK12" s="17">
        <v>0.15618977907249801</v>
      </c>
    </row>
    <row r="13" spans="2:37" ht="16" x14ac:dyDescent="0.2">
      <c r="B13" s="18" t="s">
        <v>57</v>
      </c>
      <c r="C13" s="17">
        <v>0.16319919789503601</v>
      </c>
      <c r="D13" s="17">
        <v>0.13990016126603599</v>
      </c>
      <c r="E13" s="17">
        <v>0.18535885773660599</v>
      </c>
      <c r="F13" s="17"/>
      <c r="G13" s="17">
        <v>7.7285333543329601E-2</v>
      </c>
      <c r="H13" s="17">
        <v>0.11910499797334</v>
      </c>
      <c r="I13" s="17">
        <v>0.13348608524541999</v>
      </c>
      <c r="J13" s="17">
        <v>0.28628923893561598</v>
      </c>
      <c r="K13" s="17">
        <v>0.23155834415191001</v>
      </c>
      <c r="L13" s="17">
        <v>0.110335587445527</v>
      </c>
      <c r="M13" s="17"/>
      <c r="N13" s="17">
        <v>0.153136082844297</v>
      </c>
      <c r="O13" s="17">
        <v>0.120036750747284</v>
      </c>
      <c r="P13" s="17">
        <v>8.8797482330932404E-2</v>
      </c>
      <c r="Q13" s="17">
        <v>0.30501965796525099</v>
      </c>
      <c r="R13" s="17">
        <v>0.120820636553041</v>
      </c>
      <c r="S13" s="17">
        <v>0.19137886782058899</v>
      </c>
      <c r="T13" s="17">
        <v>8.7782374295970494E-2</v>
      </c>
      <c r="U13" s="17">
        <v>0.12139698054113</v>
      </c>
      <c r="V13" s="17">
        <v>0.17966391496581399</v>
      </c>
      <c r="W13" s="17">
        <v>0.200035112959321</v>
      </c>
      <c r="X13" s="17">
        <v>0.26665472404745899</v>
      </c>
      <c r="Y13" s="17">
        <v>0.122826006803804</v>
      </c>
      <c r="Z13" s="17"/>
      <c r="AA13" s="17">
        <v>0.115255869158241</v>
      </c>
      <c r="AB13" s="17">
        <v>0.12902704621892599</v>
      </c>
      <c r="AC13" s="17">
        <v>0.17994360095640399</v>
      </c>
      <c r="AD13" s="17">
        <v>0.182637998732886</v>
      </c>
      <c r="AE13" s="17">
        <v>0.19002666142988001</v>
      </c>
      <c r="AF13" s="17"/>
      <c r="AG13" s="17">
        <v>9.1753714660290905E-2</v>
      </c>
      <c r="AH13" s="17">
        <v>0.160866406493681</v>
      </c>
      <c r="AI13" s="17">
        <v>0.25207826227111702</v>
      </c>
      <c r="AJ13" s="17">
        <v>0.14072312706694401</v>
      </c>
      <c r="AK13" s="17">
        <v>0.241701911367427</v>
      </c>
    </row>
    <row r="14" spans="2:37" ht="16" x14ac:dyDescent="0.2">
      <c r="B14" s="18" t="s">
        <v>88</v>
      </c>
      <c r="C14" s="17">
        <v>0.392685433984509</v>
      </c>
      <c r="D14" s="17">
        <v>0.36502194261898202</v>
      </c>
      <c r="E14" s="17">
        <v>0.41899611662995601</v>
      </c>
      <c r="F14" s="17"/>
      <c r="G14" s="17">
        <v>0.27261929780081701</v>
      </c>
      <c r="H14" s="17">
        <v>0.28174550798117798</v>
      </c>
      <c r="I14" s="17">
        <v>0.403483605451463</v>
      </c>
      <c r="J14" s="17">
        <v>0.44244464906618403</v>
      </c>
      <c r="K14" s="17">
        <v>0.441204579633587</v>
      </c>
      <c r="L14" s="17">
        <v>0.49681136030510997</v>
      </c>
      <c r="M14" s="17"/>
      <c r="N14" s="17">
        <v>0.34254562698364299</v>
      </c>
      <c r="O14" s="17">
        <v>0.29160654586149098</v>
      </c>
      <c r="P14" s="17">
        <v>0.47354525342778497</v>
      </c>
      <c r="Q14" s="17">
        <v>0.388449352129347</v>
      </c>
      <c r="R14" s="17">
        <v>0.36875994468418299</v>
      </c>
      <c r="S14" s="17">
        <v>0.33307442554023797</v>
      </c>
      <c r="T14" s="17">
        <v>0.44780848334344803</v>
      </c>
      <c r="U14" s="17">
        <v>0.39488899140269501</v>
      </c>
      <c r="V14" s="17">
        <v>0.425594183830869</v>
      </c>
      <c r="W14" s="17">
        <v>0.43442720246944899</v>
      </c>
      <c r="X14" s="17">
        <v>0.38343564112534201</v>
      </c>
      <c r="Y14" s="17">
        <v>0.57914702372934201</v>
      </c>
      <c r="Z14" s="17"/>
      <c r="AA14" s="17">
        <v>0.35287977947884502</v>
      </c>
      <c r="AB14" s="17">
        <v>0.30684078162040201</v>
      </c>
      <c r="AC14" s="17">
        <v>0.48304875475097597</v>
      </c>
      <c r="AD14" s="17">
        <v>0.45583279848760699</v>
      </c>
      <c r="AE14" s="17">
        <v>0.28254255260335698</v>
      </c>
      <c r="AF14" s="17"/>
      <c r="AG14" s="17">
        <v>0.39632931225492601</v>
      </c>
      <c r="AH14" s="17">
        <v>0.36610366989117898</v>
      </c>
      <c r="AI14" s="17">
        <v>0.38495136434138999</v>
      </c>
      <c r="AJ14" s="17">
        <v>0.45621487952422801</v>
      </c>
      <c r="AK14" s="17">
        <v>0.22623677007708501</v>
      </c>
    </row>
    <row r="15" spans="2:37" ht="16" x14ac:dyDescent="0.2">
      <c r="B15" s="18" t="s">
        <v>89</v>
      </c>
      <c r="C15" s="17">
        <v>4.6547093048680398E-2</v>
      </c>
      <c r="D15" s="17">
        <v>2.0537432272280901E-2</v>
      </c>
      <c r="E15" s="17">
        <v>7.1284821246517402E-2</v>
      </c>
      <c r="F15" s="17"/>
      <c r="G15" s="17">
        <v>4.1128702331394297E-2</v>
      </c>
      <c r="H15" s="17">
        <v>8.9481173448392008E-3</v>
      </c>
      <c r="I15" s="17">
        <v>2.6612076258747099E-2</v>
      </c>
      <c r="J15" s="17">
        <v>2.1385600681398199E-2</v>
      </c>
      <c r="K15" s="17">
        <v>2.37667696259189E-2</v>
      </c>
      <c r="L15" s="17">
        <v>0.17502726654306799</v>
      </c>
      <c r="M15" s="17"/>
      <c r="N15" s="17">
        <v>4.4665504579483303E-2</v>
      </c>
      <c r="O15" s="17">
        <v>4.6562125061734599E-2</v>
      </c>
      <c r="P15" s="17">
        <v>0</v>
      </c>
      <c r="Q15" s="17">
        <v>2.1459742666841999E-2</v>
      </c>
      <c r="R15" s="17">
        <v>7.3480214233657498E-2</v>
      </c>
      <c r="S15" s="17">
        <v>5.3255187723809702E-2</v>
      </c>
      <c r="T15" s="17">
        <v>6.0471930960534499E-2</v>
      </c>
      <c r="U15" s="17">
        <v>0</v>
      </c>
      <c r="V15" s="17">
        <v>4.71058341193809E-2</v>
      </c>
      <c r="W15" s="17">
        <v>9.5800926961063002E-2</v>
      </c>
      <c r="X15" s="17">
        <v>7.8598619957950797E-2</v>
      </c>
      <c r="Y15" s="17">
        <v>0</v>
      </c>
      <c r="Z15" s="17"/>
      <c r="AA15" s="17">
        <v>2.7733904498552401E-2</v>
      </c>
      <c r="AB15" s="17">
        <v>3.7224125206259402E-2</v>
      </c>
      <c r="AC15" s="17">
        <v>1.5606855344003001E-2</v>
      </c>
      <c r="AD15" s="17">
        <v>5.5588849703515901E-2</v>
      </c>
      <c r="AE15" s="17">
        <v>4.9120499818919298E-2</v>
      </c>
      <c r="AF15" s="17"/>
      <c r="AG15" s="17">
        <v>0.104360279676248</v>
      </c>
      <c r="AH15" s="17">
        <v>2.89002356063261E-2</v>
      </c>
      <c r="AI15" s="17">
        <v>3.9018643461052202E-2</v>
      </c>
      <c r="AJ15" s="17">
        <v>3.07146646966973E-2</v>
      </c>
      <c r="AK15" s="17">
        <v>8.2696429838973504E-2</v>
      </c>
    </row>
    <row r="16" spans="2:37" ht="16" x14ac:dyDescent="0.2">
      <c r="B16" s="18" t="s">
        <v>58</v>
      </c>
      <c r="C16" s="17">
        <v>2.85940850627436E-2</v>
      </c>
      <c r="D16" s="17">
        <v>3.1552982518319901E-2</v>
      </c>
      <c r="E16" s="17">
        <v>2.5779884537385899E-2</v>
      </c>
      <c r="F16" s="17"/>
      <c r="G16" s="17">
        <v>0</v>
      </c>
      <c r="H16" s="17">
        <v>0</v>
      </c>
      <c r="I16" s="17">
        <v>3.2824079902566403E-2</v>
      </c>
      <c r="J16" s="17">
        <v>4.3397224378063197E-2</v>
      </c>
      <c r="K16" s="17">
        <v>4.5563870930459098E-2</v>
      </c>
      <c r="L16" s="17">
        <v>4.5636551163676597E-2</v>
      </c>
      <c r="M16" s="17"/>
      <c r="N16" s="17">
        <v>1.22599805122952E-2</v>
      </c>
      <c r="O16" s="17">
        <v>6.8585691745780802E-2</v>
      </c>
      <c r="P16" s="17">
        <v>3.8455431866930401E-2</v>
      </c>
      <c r="Q16" s="17">
        <v>4.9420005370435699E-2</v>
      </c>
      <c r="R16" s="17">
        <v>2.5726282347718999E-2</v>
      </c>
      <c r="S16" s="17">
        <v>3.3039166098106601E-2</v>
      </c>
      <c r="T16" s="17">
        <v>9.8538131140623403E-2</v>
      </c>
      <c r="U16" s="17">
        <v>0</v>
      </c>
      <c r="V16" s="17">
        <v>0</v>
      </c>
      <c r="W16" s="17">
        <v>0</v>
      </c>
      <c r="X16" s="17">
        <v>0</v>
      </c>
      <c r="Y16" s="17">
        <v>0</v>
      </c>
      <c r="Z16" s="17"/>
      <c r="AA16" s="17">
        <v>2.3756566117123099E-2</v>
      </c>
      <c r="AB16" s="17">
        <v>1.54304809182506E-2</v>
      </c>
      <c r="AC16" s="17">
        <v>6.5020435475621793E-2</v>
      </c>
      <c r="AD16" s="17">
        <v>1.4033599701466001E-2</v>
      </c>
      <c r="AE16" s="17">
        <v>4.6199285493200203E-2</v>
      </c>
      <c r="AF16" s="17"/>
      <c r="AG16" s="17">
        <v>2.8857376850347199E-2</v>
      </c>
      <c r="AH16" s="17">
        <v>2.6668643336267301E-2</v>
      </c>
      <c r="AI16" s="17">
        <v>5.9891052765125699E-2</v>
      </c>
      <c r="AJ16" s="17">
        <v>0</v>
      </c>
      <c r="AK16" s="17">
        <v>2.6058390662757901E-2</v>
      </c>
    </row>
    <row r="17" spans="2:2" x14ac:dyDescent="0.2">
      <c r="B17" s="16" t="s">
        <v>96</v>
      </c>
    </row>
    <row r="18" spans="2:2" x14ac:dyDescent="0.2">
      <c r="B18" t="s">
        <v>61</v>
      </c>
    </row>
    <row r="19" spans="2:2" x14ac:dyDescent="0.2">
      <c r="B19" t="s">
        <v>62</v>
      </c>
    </row>
    <row r="21" spans="2:2" x14ac:dyDescent="0.2">
      <c r="B21"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K21"/>
  <sheetViews>
    <sheetView showGridLines="0" workbookViewId="0">
      <pane xSplit="2" topLeftCell="C1" activePane="topRight" state="frozen"/>
      <selection pane="topRight" activeCell="A17" sqref="A17:XFD21"/>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106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471</v>
      </c>
      <c r="D7" s="10">
        <v>255</v>
      </c>
      <c r="E7" s="10">
        <v>216</v>
      </c>
      <c r="F7" s="10"/>
      <c r="G7" s="10">
        <v>73</v>
      </c>
      <c r="H7" s="10">
        <v>142</v>
      </c>
      <c r="I7" s="10">
        <v>101</v>
      </c>
      <c r="J7" s="10">
        <v>83</v>
      </c>
      <c r="K7" s="10">
        <v>48</v>
      </c>
      <c r="L7" s="10">
        <v>24</v>
      </c>
      <c r="M7" s="10"/>
      <c r="N7" s="10">
        <v>91</v>
      </c>
      <c r="O7" s="10">
        <v>47</v>
      </c>
      <c r="P7" s="10">
        <v>45</v>
      </c>
      <c r="Q7" s="10">
        <v>40</v>
      </c>
      <c r="R7" s="10">
        <v>26</v>
      </c>
      <c r="S7" s="10">
        <v>46</v>
      </c>
      <c r="T7" s="10">
        <v>32</v>
      </c>
      <c r="U7" s="10">
        <v>20</v>
      </c>
      <c r="V7" s="10">
        <v>60</v>
      </c>
      <c r="W7" s="10">
        <v>33</v>
      </c>
      <c r="X7" s="10">
        <v>20</v>
      </c>
      <c r="Y7" s="10">
        <v>11</v>
      </c>
      <c r="Z7" s="10"/>
      <c r="AA7" s="10">
        <v>68</v>
      </c>
      <c r="AB7" s="10">
        <v>140</v>
      </c>
      <c r="AC7" s="10">
        <v>51</v>
      </c>
      <c r="AD7" s="10">
        <v>98</v>
      </c>
      <c r="AE7" s="10">
        <v>61</v>
      </c>
      <c r="AF7" s="10"/>
      <c r="AG7" s="10">
        <v>65</v>
      </c>
      <c r="AH7" s="10">
        <v>194</v>
      </c>
      <c r="AI7" s="10">
        <v>44</v>
      </c>
      <c r="AJ7" s="10">
        <v>58</v>
      </c>
      <c r="AK7" s="10">
        <v>33</v>
      </c>
    </row>
    <row r="8" spans="2:37" ht="30" customHeight="1" x14ac:dyDescent="0.2">
      <c r="B8" s="11" t="s">
        <v>20</v>
      </c>
      <c r="C8" s="11">
        <v>447</v>
      </c>
      <c r="D8" s="11">
        <v>236</v>
      </c>
      <c r="E8" s="11">
        <v>211</v>
      </c>
      <c r="F8" s="11"/>
      <c r="G8" s="11">
        <v>74</v>
      </c>
      <c r="H8" s="11">
        <v>133</v>
      </c>
      <c r="I8" s="11">
        <v>88</v>
      </c>
      <c r="J8" s="11">
        <v>76</v>
      </c>
      <c r="K8" s="11">
        <v>42</v>
      </c>
      <c r="L8" s="11">
        <v>35</v>
      </c>
      <c r="M8" s="11"/>
      <c r="N8" s="11">
        <v>91</v>
      </c>
      <c r="O8" s="11">
        <v>41</v>
      </c>
      <c r="P8" s="11">
        <v>42</v>
      </c>
      <c r="Q8" s="11">
        <v>40</v>
      </c>
      <c r="R8" s="11">
        <v>24</v>
      </c>
      <c r="S8" s="11">
        <v>44</v>
      </c>
      <c r="T8" s="11">
        <v>28</v>
      </c>
      <c r="U8" s="11">
        <v>17</v>
      </c>
      <c r="V8" s="11">
        <v>60</v>
      </c>
      <c r="W8" s="11">
        <v>31</v>
      </c>
      <c r="X8" s="11">
        <v>18</v>
      </c>
      <c r="Y8" s="11">
        <v>10</v>
      </c>
      <c r="Z8" s="11"/>
      <c r="AA8" s="11">
        <v>65</v>
      </c>
      <c r="AB8" s="11">
        <v>128</v>
      </c>
      <c r="AC8" s="11">
        <v>49</v>
      </c>
      <c r="AD8" s="11">
        <v>94</v>
      </c>
      <c r="AE8" s="11">
        <v>59</v>
      </c>
      <c r="AF8" s="11"/>
      <c r="AG8" s="11">
        <v>67</v>
      </c>
      <c r="AH8" s="11">
        <v>178</v>
      </c>
      <c r="AI8" s="11">
        <v>39</v>
      </c>
      <c r="AJ8" s="11">
        <v>54</v>
      </c>
      <c r="AK8" s="11">
        <v>32</v>
      </c>
    </row>
    <row r="9" spans="2:37" ht="16" x14ac:dyDescent="0.2">
      <c r="B9" s="18" t="s">
        <v>85</v>
      </c>
      <c r="C9" s="17">
        <v>0.28312221794388998</v>
      </c>
      <c r="D9" s="17">
        <v>0.33322140941379103</v>
      </c>
      <c r="E9" s="17">
        <v>0.22707608408237201</v>
      </c>
      <c r="F9" s="17"/>
      <c r="G9" s="17">
        <v>0.27948344386446</v>
      </c>
      <c r="H9" s="17">
        <v>0.28047277575014201</v>
      </c>
      <c r="I9" s="17">
        <v>0.30324558041321098</v>
      </c>
      <c r="J9" s="17">
        <v>0.337651260260943</v>
      </c>
      <c r="K9" s="17">
        <v>0.26517987998926101</v>
      </c>
      <c r="L9" s="17">
        <v>0.15368753755540501</v>
      </c>
      <c r="M9" s="17"/>
      <c r="N9" s="17">
        <v>0.28889377084661999</v>
      </c>
      <c r="O9" s="17">
        <v>0.26479055300964699</v>
      </c>
      <c r="P9" s="17">
        <v>0.291883230432748</v>
      </c>
      <c r="Q9" s="17">
        <v>0.325943604369269</v>
      </c>
      <c r="R9" s="17">
        <v>0.38271224052456299</v>
      </c>
      <c r="S9" s="17">
        <v>0.27293515824393699</v>
      </c>
      <c r="T9" s="17">
        <v>0.38909418893478398</v>
      </c>
      <c r="U9" s="17">
        <v>0.177706282410274</v>
      </c>
      <c r="V9" s="17">
        <v>0.29582433781424999</v>
      </c>
      <c r="W9" s="17">
        <v>0.16645092508409601</v>
      </c>
      <c r="X9" s="17">
        <v>0.14741431456861301</v>
      </c>
      <c r="Y9" s="17">
        <v>0.32924106646484702</v>
      </c>
      <c r="Z9" s="17"/>
      <c r="AA9" s="17">
        <v>0.28964941589379301</v>
      </c>
      <c r="AB9" s="17">
        <v>0.31947964272834301</v>
      </c>
      <c r="AC9" s="17">
        <v>0.25237782604522102</v>
      </c>
      <c r="AD9" s="17">
        <v>0.24854450655541499</v>
      </c>
      <c r="AE9" s="17">
        <v>0.28729073888970302</v>
      </c>
      <c r="AF9" s="17"/>
      <c r="AG9" s="17">
        <v>0.199154532883623</v>
      </c>
      <c r="AH9" s="17">
        <v>0.300569731176764</v>
      </c>
      <c r="AI9" s="17">
        <v>0.23203974335914801</v>
      </c>
      <c r="AJ9" s="17">
        <v>0.288030033854629</v>
      </c>
      <c r="AK9" s="17">
        <v>0.30349372148086101</v>
      </c>
    </row>
    <row r="10" spans="2:37" ht="16" x14ac:dyDescent="0.2">
      <c r="B10" s="18" t="s">
        <v>86</v>
      </c>
      <c r="C10" s="17">
        <v>0.36723326510767501</v>
      </c>
      <c r="D10" s="17">
        <v>0.36226638847508302</v>
      </c>
      <c r="E10" s="17">
        <v>0.372789726688324</v>
      </c>
      <c r="F10" s="17"/>
      <c r="G10" s="17">
        <v>0.42324619367153599</v>
      </c>
      <c r="H10" s="17">
        <v>0.40528193045217997</v>
      </c>
      <c r="I10" s="17">
        <v>0.35820159304833599</v>
      </c>
      <c r="J10" s="17">
        <v>0.23901382126075599</v>
      </c>
      <c r="K10" s="17">
        <v>0.38978383202102201</v>
      </c>
      <c r="L10" s="17">
        <v>0.376908893423956</v>
      </c>
      <c r="M10" s="17"/>
      <c r="N10" s="17">
        <v>0.31904109477732101</v>
      </c>
      <c r="O10" s="17">
        <v>0.324021927889795</v>
      </c>
      <c r="P10" s="17">
        <v>0.32302281388321702</v>
      </c>
      <c r="Q10" s="17">
        <v>0.34171771534714102</v>
      </c>
      <c r="R10" s="17">
        <v>0.35710380138120001</v>
      </c>
      <c r="S10" s="17">
        <v>0.39250195823685802</v>
      </c>
      <c r="T10" s="17">
        <v>0.42541432112918698</v>
      </c>
      <c r="U10" s="17">
        <v>0.52928723884901896</v>
      </c>
      <c r="V10" s="17">
        <v>0.40923591431335898</v>
      </c>
      <c r="W10" s="17">
        <v>0.34983632845380103</v>
      </c>
      <c r="X10" s="17">
        <v>0.48953812000018898</v>
      </c>
      <c r="Y10" s="17">
        <v>0.31918791454151801</v>
      </c>
      <c r="Z10" s="17"/>
      <c r="AA10" s="17">
        <v>0.35832706292393801</v>
      </c>
      <c r="AB10" s="17">
        <v>0.34802470421258003</v>
      </c>
      <c r="AC10" s="17">
        <v>0.499549623016944</v>
      </c>
      <c r="AD10" s="17">
        <v>0.38129112042496699</v>
      </c>
      <c r="AE10" s="17">
        <v>0.43861689091289102</v>
      </c>
      <c r="AF10" s="17"/>
      <c r="AG10" s="17">
        <v>0.35601594930365399</v>
      </c>
      <c r="AH10" s="17">
        <v>0.41655202480831899</v>
      </c>
      <c r="AI10" s="17">
        <v>0.461465395131963</v>
      </c>
      <c r="AJ10" s="17">
        <v>0.31581601006866999</v>
      </c>
      <c r="AK10" s="17">
        <v>0.49200853391552601</v>
      </c>
    </row>
    <row r="11" spans="2:37" ht="16" x14ac:dyDescent="0.2">
      <c r="B11" s="18" t="s">
        <v>55</v>
      </c>
      <c r="C11" s="17">
        <v>0.17203429671211501</v>
      </c>
      <c r="D11" s="17">
        <v>0.184504933239649</v>
      </c>
      <c r="E11" s="17">
        <v>0.158083353719744</v>
      </c>
      <c r="F11" s="17"/>
      <c r="G11" s="17">
        <v>0.203675063337759</v>
      </c>
      <c r="H11" s="17">
        <v>0.15066151284990001</v>
      </c>
      <c r="I11" s="17">
        <v>0.13377851988368</v>
      </c>
      <c r="J11" s="17">
        <v>0.18986648479500501</v>
      </c>
      <c r="K11" s="17">
        <v>0.211945345089425</v>
      </c>
      <c r="L11" s="17">
        <v>0.19670283795245699</v>
      </c>
      <c r="M11" s="17"/>
      <c r="N11" s="17">
        <v>0.22313455163686</v>
      </c>
      <c r="O11" s="17">
        <v>0.17398072121811201</v>
      </c>
      <c r="P11" s="17">
        <v>0.19428920399803101</v>
      </c>
      <c r="Q11" s="17">
        <v>0.112904170166348</v>
      </c>
      <c r="R11" s="17">
        <v>7.2689526572970203E-2</v>
      </c>
      <c r="S11" s="17">
        <v>0.17906532699805999</v>
      </c>
      <c r="T11" s="17">
        <v>0.14801900855625999</v>
      </c>
      <c r="U11" s="17">
        <v>0.24856758850774099</v>
      </c>
      <c r="V11" s="17">
        <v>0.11633897320155</v>
      </c>
      <c r="W11" s="17">
        <v>0.22990026597480101</v>
      </c>
      <c r="X11" s="17">
        <v>0.19969481446182</v>
      </c>
      <c r="Y11" s="17">
        <v>8.9024055098649496E-2</v>
      </c>
      <c r="Z11" s="17"/>
      <c r="AA11" s="17">
        <v>0.164556252527185</v>
      </c>
      <c r="AB11" s="17">
        <v>0.15920654440637</v>
      </c>
      <c r="AC11" s="17">
        <v>0.15961876869477201</v>
      </c>
      <c r="AD11" s="17">
        <v>0.191812663849035</v>
      </c>
      <c r="AE11" s="17">
        <v>0.164275218445328</v>
      </c>
      <c r="AF11" s="17"/>
      <c r="AG11" s="17">
        <v>0.17406290687880799</v>
      </c>
      <c r="AH11" s="17">
        <v>0.146448088121922</v>
      </c>
      <c r="AI11" s="17">
        <v>0.16092998377850401</v>
      </c>
      <c r="AJ11" s="17">
        <v>0.24881030802935999</v>
      </c>
      <c r="AK11" s="17">
        <v>0.111136376396475</v>
      </c>
    </row>
    <row r="12" spans="2:37" ht="16" x14ac:dyDescent="0.2">
      <c r="B12" s="18" t="s">
        <v>87</v>
      </c>
      <c r="C12" s="17">
        <v>0.12595968745144401</v>
      </c>
      <c r="D12" s="17">
        <v>8.75292356110524E-2</v>
      </c>
      <c r="E12" s="17">
        <v>0.16895196307528099</v>
      </c>
      <c r="F12" s="17"/>
      <c r="G12" s="17">
        <v>5.31552561421351E-2</v>
      </c>
      <c r="H12" s="17">
        <v>0.12761729513764</v>
      </c>
      <c r="I12" s="17">
        <v>0.177869090444986</v>
      </c>
      <c r="J12" s="17">
        <v>0.157487022594998</v>
      </c>
      <c r="K12" s="17">
        <v>9.5761841546868398E-2</v>
      </c>
      <c r="L12" s="17">
        <v>0.11080094303245</v>
      </c>
      <c r="M12" s="17"/>
      <c r="N12" s="17">
        <v>0.12476825388516399</v>
      </c>
      <c r="O12" s="17">
        <v>8.2995370170403301E-2</v>
      </c>
      <c r="P12" s="17">
        <v>0.10841760128502501</v>
      </c>
      <c r="Q12" s="17">
        <v>0.153246659623864</v>
      </c>
      <c r="R12" s="17">
        <v>0.14841127729310999</v>
      </c>
      <c r="S12" s="17">
        <v>0.12982014768483799</v>
      </c>
      <c r="T12" s="17">
        <v>0</v>
      </c>
      <c r="U12" s="17">
        <v>4.4438890232966002E-2</v>
      </c>
      <c r="V12" s="17">
        <v>0.14722164081974401</v>
      </c>
      <c r="W12" s="17">
        <v>0.22456832627777801</v>
      </c>
      <c r="X12" s="17">
        <v>0.12362761138879801</v>
      </c>
      <c r="Y12" s="17">
        <v>0.262546963894985</v>
      </c>
      <c r="Z12" s="17"/>
      <c r="AA12" s="17">
        <v>0.164246905823418</v>
      </c>
      <c r="AB12" s="17">
        <v>0.124145927911606</v>
      </c>
      <c r="AC12" s="17">
        <v>3.45948911766761E-2</v>
      </c>
      <c r="AD12" s="17">
        <v>0.118354431866555</v>
      </c>
      <c r="AE12" s="17">
        <v>5.76000942135051E-2</v>
      </c>
      <c r="AF12" s="17"/>
      <c r="AG12" s="17">
        <v>0.141657250283447</v>
      </c>
      <c r="AH12" s="17">
        <v>0.110703953739499</v>
      </c>
      <c r="AI12" s="17">
        <v>8.6454490206304205E-2</v>
      </c>
      <c r="AJ12" s="17">
        <v>0.10208909804034701</v>
      </c>
      <c r="AK12" s="17">
        <v>3.0254530306037999E-2</v>
      </c>
    </row>
    <row r="13" spans="2:37" ht="16" x14ac:dyDescent="0.2">
      <c r="B13" s="18" t="s">
        <v>57</v>
      </c>
      <c r="C13" s="17">
        <v>3.60895565913446E-2</v>
      </c>
      <c r="D13" s="17">
        <v>1.95518062733059E-2</v>
      </c>
      <c r="E13" s="17">
        <v>5.4590393449162299E-2</v>
      </c>
      <c r="F13" s="17"/>
      <c r="G13" s="17">
        <v>2.75788743679697E-2</v>
      </c>
      <c r="H13" s="17">
        <v>1.98480382361872E-2</v>
      </c>
      <c r="I13" s="17">
        <v>1.86311483824999E-2</v>
      </c>
      <c r="J13" s="17">
        <v>6.5888258611169495E-2</v>
      </c>
      <c r="K13" s="17">
        <v>0</v>
      </c>
      <c r="L13" s="17">
        <v>0.13852606204453899</v>
      </c>
      <c r="M13" s="17"/>
      <c r="N13" s="17">
        <v>3.3715779451339703E-2</v>
      </c>
      <c r="O13" s="17">
        <v>2.5693018132746898E-2</v>
      </c>
      <c r="P13" s="17">
        <v>8.2387150400978507E-2</v>
      </c>
      <c r="Q13" s="17">
        <v>6.6187850493378803E-2</v>
      </c>
      <c r="R13" s="17">
        <v>3.9083154228157897E-2</v>
      </c>
      <c r="S13" s="17">
        <v>2.5677408836306599E-2</v>
      </c>
      <c r="T13" s="17">
        <v>3.7472481379768503E-2</v>
      </c>
      <c r="U13" s="17">
        <v>0</v>
      </c>
      <c r="V13" s="17">
        <v>3.1379133851096197E-2</v>
      </c>
      <c r="W13" s="17">
        <v>2.92441542095229E-2</v>
      </c>
      <c r="X13" s="17">
        <v>0</v>
      </c>
      <c r="Y13" s="17">
        <v>0</v>
      </c>
      <c r="Z13" s="17"/>
      <c r="AA13" s="17">
        <v>0</v>
      </c>
      <c r="AB13" s="17">
        <v>3.5117748441169903E-2</v>
      </c>
      <c r="AC13" s="17">
        <v>5.3858891066385799E-2</v>
      </c>
      <c r="AD13" s="17">
        <v>5.1371103430137101E-2</v>
      </c>
      <c r="AE13" s="17">
        <v>1.78994794392047E-2</v>
      </c>
      <c r="AF13" s="17"/>
      <c r="AG13" s="17">
        <v>0.117760063370241</v>
      </c>
      <c r="AH13" s="17">
        <v>5.0330231787078404E-3</v>
      </c>
      <c r="AI13" s="17">
        <v>3.8428415122565701E-2</v>
      </c>
      <c r="AJ13" s="17">
        <v>3.1584031756460899E-2</v>
      </c>
      <c r="AK13" s="17">
        <v>3.3200716958863098E-2</v>
      </c>
    </row>
    <row r="14" spans="2:37" ht="16" x14ac:dyDescent="0.2">
      <c r="B14" s="18" t="s">
        <v>88</v>
      </c>
      <c r="C14" s="17">
        <v>1.1495740689937001E-2</v>
      </c>
      <c r="D14" s="17">
        <v>9.77115376171909E-3</v>
      </c>
      <c r="E14" s="17">
        <v>1.3425041882208799E-2</v>
      </c>
      <c r="F14" s="17"/>
      <c r="G14" s="17">
        <v>1.2861168616141901E-2</v>
      </c>
      <c r="H14" s="17">
        <v>8.0592237869761794E-3</v>
      </c>
      <c r="I14" s="17">
        <v>8.2740678272879894E-3</v>
      </c>
      <c r="J14" s="17">
        <v>1.0093152477128799E-2</v>
      </c>
      <c r="K14" s="17">
        <v>1.94429681813412E-2</v>
      </c>
      <c r="L14" s="17">
        <v>2.33737259911929E-2</v>
      </c>
      <c r="M14" s="17"/>
      <c r="N14" s="17">
        <v>1.04465494026956E-2</v>
      </c>
      <c r="O14" s="17">
        <v>8.4268868662863899E-2</v>
      </c>
      <c r="P14" s="17">
        <v>0</v>
      </c>
      <c r="Q14" s="17">
        <v>0</v>
      </c>
      <c r="R14" s="17">
        <v>0</v>
      </c>
      <c r="S14" s="17">
        <v>0</v>
      </c>
      <c r="T14" s="17">
        <v>0</v>
      </c>
      <c r="U14" s="17">
        <v>0</v>
      </c>
      <c r="V14" s="17">
        <v>0</v>
      </c>
      <c r="W14" s="17">
        <v>0</v>
      </c>
      <c r="X14" s="17">
        <v>3.9725139580579501E-2</v>
      </c>
      <c r="Y14" s="17">
        <v>0</v>
      </c>
      <c r="Z14" s="17"/>
      <c r="AA14" s="17">
        <v>1.17467585650588E-2</v>
      </c>
      <c r="AB14" s="17">
        <v>1.4025432299931201E-2</v>
      </c>
      <c r="AC14" s="17">
        <v>0</v>
      </c>
      <c r="AD14" s="17">
        <v>8.6261738738893194E-3</v>
      </c>
      <c r="AE14" s="17">
        <v>1.6123266180523E-2</v>
      </c>
      <c r="AF14" s="17"/>
      <c r="AG14" s="17">
        <v>1.13492972802274E-2</v>
      </c>
      <c r="AH14" s="17">
        <v>1.4665750820338301E-2</v>
      </c>
      <c r="AI14" s="17">
        <v>2.0681972401514499E-2</v>
      </c>
      <c r="AJ14" s="17">
        <v>0</v>
      </c>
      <c r="AK14" s="17">
        <v>2.9906120942237699E-2</v>
      </c>
    </row>
    <row r="15" spans="2:37" ht="16" x14ac:dyDescent="0.2">
      <c r="B15" s="18" t="s">
        <v>89</v>
      </c>
      <c r="C15" s="17">
        <v>2.39931516483321E-3</v>
      </c>
      <c r="D15" s="17">
        <v>0</v>
      </c>
      <c r="E15" s="17">
        <v>5.0834371029089701E-3</v>
      </c>
      <c r="F15" s="17"/>
      <c r="G15" s="17">
        <v>0</v>
      </c>
      <c r="H15" s="17">
        <v>8.0592237869761794E-3</v>
      </c>
      <c r="I15" s="17">
        <v>0</v>
      </c>
      <c r="J15" s="17">
        <v>0</v>
      </c>
      <c r="K15" s="17">
        <v>0</v>
      </c>
      <c r="L15" s="17">
        <v>0</v>
      </c>
      <c r="M15" s="17"/>
      <c r="N15" s="17">
        <v>0</v>
      </c>
      <c r="O15" s="17">
        <v>2.6116222409232601E-2</v>
      </c>
      <c r="P15" s="17">
        <v>0</v>
      </c>
      <c r="Q15" s="17">
        <v>0</v>
      </c>
      <c r="R15" s="17">
        <v>0</v>
      </c>
      <c r="S15" s="17">
        <v>0</v>
      </c>
      <c r="T15" s="17">
        <v>0</v>
      </c>
      <c r="U15" s="17">
        <v>0</v>
      </c>
      <c r="V15" s="17">
        <v>0</v>
      </c>
      <c r="W15" s="17">
        <v>0</v>
      </c>
      <c r="X15" s="17">
        <v>0</v>
      </c>
      <c r="Y15" s="17">
        <v>0</v>
      </c>
      <c r="Z15" s="17"/>
      <c r="AA15" s="17">
        <v>0</v>
      </c>
      <c r="AB15" s="17">
        <v>0</v>
      </c>
      <c r="AC15" s="17">
        <v>0</v>
      </c>
      <c r="AD15" s="17">
        <v>0</v>
      </c>
      <c r="AE15" s="17">
        <v>1.8194311918845699E-2</v>
      </c>
      <c r="AF15" s="17"/>
      <c r="AG15" s="17">
        <v>0</v>
      </c>
      <c r="AH15" s="17">
        <v>6.0274281544504303E-3</v>
      </c>
      <c r="AI15" s="17">
        <v>0</v>
      </c>
      <c r="AJ15" s="17">
        <v>0</v>
      </c>
      <c r="AK15" s="17">
        <v>0</v>
      </c>
    </row>
    <row r="16" spans="2:37" ht="16" x14ac:dyDescent="0.2">
      <c r="B16" s="18" t="s">
        <v>58</v>
      </c>
      <c r="C16" s="17">
        <v>1.66592033875813E-3</v>
      </c>
      <c r="D16" s="17">
        <v>3.15507322540082E-3</v>
      </c>
      <c r="E16" s="17">
        <v>0</v>
      </c>
      <c r="F16" s="17"/>
      <c r="G16" s="17">
        <v>0</v>
      </c>
      <c r="H16" s="17">
        <v>0</v>
      </c>
      <c r="I16" s="17">
        <v>0</v>
      </c>
      <c r="J16" s="17">
        <v>0</v>
      </c>
      <c r="K16" s="17">
        <v>1.7886133172082298E-2</v>
      </c>
      <c r="L16" s="17">
        <v>0</v>
      </c>
      <c r="M16" s="17"/>
      <c r="N16" s="17">
        <v>0</v>
      </c>
      <c r="O16" s="17">
        <v>1.8133318507198199E-2</v>
      </c>
      <c r="P16" s="17">
        <v>0</v>
      </c>
      <c r="Q16" s="17">
        <v>0</v>
      </c>
      <c r="R16" s="17">
        <v>0</v>
      </c>
      <c r="S16" s="17">
        <v>0</v>
      </c>
      <c r="T16" s="17">
        <v>0</v>
      </c>
      <c r="U16" s="17">
        <v>0</v>
      </c>
      <c r="V16" s="17">
        <v>0</v>
      </c>
      <c r="W16" s="17">
        <v>0</v>
      </c>
      <c r="X16" s="17">
        <v>0</v>
      </c>
      <c r="Y16" s="17">
        <v>0</v>
      </c>
      <c r="Z16" s="17"/>
      <c r="AA16" s="17">
        <v>1.14736042666072E-2</v>
      </c>
      <c r="AB16" s="17">
        <v>0</v>
      </c>
      <c r="AC16" s="17">
        <v>0</v>
      </c>
      <c r="AD16" s="17">
        <v>0</v>
      </c>
      <c r="AE16" s="17">
        <v>0</v>
      </c>
      <c r="AF16" s="17"/>
      <c r="AG16" s="17">
        <v>0</v>
      </c>
      <c r="AH16" s="17">
        <v>0</v>
      </c>
      <c r="AI16" s="17">
        <v>0</v>
      </c>
      <c r="AJ16" s="17">
        <v>1.36705182505322E-2</v>
      </c>
      <c r="AK16" s="17">
        <v>0</v>
      </c>
    </row>
    <row r="17" spans="2:2" x14ac:dyDescent="0.2">
      <c r="B17" s="16" t="s">
        <v>96</v>
      </c>
    </row>
    <row r="18" spans="2:2" x14ac:dyDescent="0.2">
      <c r="B18" t="s">
        <v>61</v>
      </c>
    </row>
    <row r="19" spans="2:2" x14ac:dyDescent="0.2">
      <c r="B19" t="s">
        <v>62</v>
      </c>
    </row>
    <row r="21" spans="2:2" x14ac:dyDescent="0.2">
      <c r="B21"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G18"/>
  <sheetViews>
    <sheetView showGridLines="0" workbookViewId="0">
      <pane xSplit="2" topLeftCell="C1" activePane="topRight" state="frozen"/>
      <selection pane="topRight" activeCell="A14" sqref="A7:XFD14"/>
    </sheetView>
  </sheetViews>
  <sheetFormatPr baseColWidth="10" defaultRowHeight="15" x14ac:dyDescent="0.2"/>
  <cols>
    <col min="2" max="2" width="25.6640625" customWidth="1"/>
    <col min="3" max="7" width="20.6640625" customWidth="1"/>
  </cols>
  <sheetData>
    <row r="2" spans="2:7" ht="40" customHeight="1" x14ac:dyDescent="0.2">
      <c r="D2" s="27" t="s">
        <v>111</v>
      </c>
      <c r="E2" s="23"/>
      <c r="F2" s="23"/>
      <c r="G2" s="23"/>
    </row>
    <row r="6" spans="2:7" ht="50" customHeight="1" x14ac:dyDescent="0.2">
      <c r="B6" s="20" t="s">
        <v>15</v>
      </c>
      <c r="C6" s="20" t="s">
        <v>107</v>
      </c>
      <c r="D6" s="20" t="s">
        <v>108</v>
      </c>
      <c r="E6" s="20" t="s">
        <v>109</v>
      </c>
      <c r="F6" s="20" t="s">
        <v>110</v>
      </c>
    </row>
    <row r="7" spans="2:7" ht="16" x14ac:dyDescent="0.2">
      <c r="B7" s="18" t="s">
        <v>90</v>
      </c>
      <c r="C7" s="17">
        <v>0.17530855056903899</v>
      </c>
      <c r="D7" s="17">
        <v>0.166073718121518</v>
      </c>
      <c r="E7" s="17">
        <v>0.17160521202693399</v>
      </c>
      <c r="F7" s="17">
        <v>0.24236597232771201</v>
      </c>
    </row>
    <row r="8" spans="2:7" ht="16" x14ac:dyDescent="0.2">
      <c r="B8" s="18" t="s">
        <v>91</v>
      </c>
      <c r="C8" s="17">
        <v>0.198859499643805</v>
      </c>
      <c r="D8" s="17">
        <v>0.234359005978032</v>
      </c>
      <c r="E8" s="17">
        <v>0.27451588882472999</v>
      </c>
      <c r="F8" s="17">
        <v>0.27785533724054001</v>
      </c>
    </row>
    <row r="9" spans="2:7" ht="16" x14ac:dyDescent="0.2">
      <c r="B9" s="18" t="s">
        <v>92</v>
      </c>
      <c r="C9" s="17">
        <v>0.59504135733867303</v>
      </c>
      <c r="D9" s="17">
        <v>0.54764854852438105</v>
      </c>
      <c r="E9" s="17">
        <v>0.47126763058715299</v>
      </c>
      <c r="F9" s="17">
        <v>0.353488112667456</v>
      </c>
    </row>
    <row r="10" spans="2:7" ht="16" x14ac:dyDescent="0.2">
      <c r="B10" s="18" t="s">
        <v>93</v>
      </c>
      <c r="C10" s="17">
        <v>2.22858315419832E-2</v>
      </c>
      <c r="D10" s="17">
        <v>4.2559832006953E-2</v>
      </c>
      <c r="E10" s="17">
        <v>6.7523051793987696E-2</v>
      </c>
      <c r="F10" s="17">
        <v>8.8124066001005696E-2</v>
      </c>
    </row>
    <row r="11" spans="2:7" ht="16" x14ac:dyDescent="0.2">
      <c r="B11" s="18" t="s">
        <v>94</v>
      </c>
      <c r="C11" s="17">
        <v>8.5047609064972402E-3</v>
      </c>
      <c r="D11" s="17">
        <v>9.3588953691135096E-3</v>
      </c>
      <c r="E11" s="17">
        <v>1.5088216767192599E-2</v>
      </c>
      <c r="F11" s="17">
        <v>3.8166511763285199E-2</v>
      </c>
    </row>
    <row r="12" spans="2:7" x14ac:dyDescent="0.2">
      <c r="B12" s="16"/>
      <c r="C12" s="16"/>
      <c r="D12" s="16"/>
      <c r="E12" s="16"/>
      <c r="F12" s="16"/>
    </row>
    <row r="13" spans="2:7" x14ac:dyDescent="0.2">
      <c r="B13" t="s">
        <v>61</v>
      </c>
    </row>
    <row r="14" spans="2:7" x14ac:dyDescent="0.2">
      <c r="B14" t="s">
        <v>62</v>
      </c>
    </row>
    <row r="18" spans="2:2" x14ac:dyDescent="0.2">
      <c r="B18"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K18"/>
  <sheetViews>
    <sheetView showGridLines="0" workbookViewId="0">
      <pane xSplit="2" topLeftCell="C1" activePane="topRight" state="frozen"/>
      <selection pane="topRight" activeCell="A16" sqref="A9:XFD16"/>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112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90</v>
      </c>
      <c r="C9" s="17">
        <v>0.17530855056903899</v>
      </c>
      <c r="D9" s="17">
        <v>0.18372773301493001</v>
      </c>
      <c r="E9" s="17">
        <v>0.167089407423647</v>
      </c>
      <c r="F9" s="17"/>
      <c r="G9" s="17">
        <v>0.283533364217535</v>
      </c>
      <c r="H9" s="17">
        <v>0.297083447082577</v>
      </c>
      <c r="I9" s="17">
        <v>0.22056584512011301</v>
      </c>
      <c r="J9" s="17">
        <v>0.125701540919125</v>
      </c>
      <c r="K9" s="17">
        <v>0.100441421464755</v>
      </c>
      <c r="L9" s="17">
        <v>5.8790259077493599E-2</v>
      </c>
      <c r="M9" s="17"/>
      <c r="N9" s="17">
        <v>0.275761244570493</v>
      </c>
      <c r="O9" s="17">
        <v>0.13864182148580001</v>
      </c>
      <c r="P9" s="17">
        <v>0.168179673642123</v>
      </c>
      <c r="Q9" s="17">
        <v>0.11623560407899</v>
      </c>
      <c r="R9" s="17">
        <v>0.18533175322119899</v>
      </c>
      <c r="S9" s="17">
        <v>0.16230160796822801</v>
      </c>
      <c r="T9" s="17">
        <v>0.13910235015130201</v>
      </c>
      <c r="U9" s="17">
        <v>0.180541617142534</v>
      </c>
      <c r="V9" s="17">
        <v>0.20672705535278699</v>
      </c>
      <c r="W9" s="17">
        <v>0.14787372344612701</v>
      </c>
      <c r="X9" s="17">
        <v>0.14512830691820899</v>
      </c>
      <c r="Y9" s="17">
        <v>0.18299964537834301</v>
      </c>
      <c r="Z9" s="17"/>
      <c r="AA9" s="17">
        <v>0.17551470866667601</v>
      </c>
      <c r="AB9" s="17">
        <v>0.28544892778292802</v>
      </c>
      <c r="AC9" s="17">
        <v>9.19545197148708E-2</v>
      </c>
      <c r="AD9" s="17">
        <v>0.168006518846046</v>
      </c>
      <c r="AE9" s="17">
        <v>0.13172035932664999</v>
      </c>
      <c r="AF9" s="17"/>
      <c r="AG9" s="17">
        <v>0.144599700209841</v>
      </c>
      <c r="AH9" s="17">
        <v>0.22193944820129599</v>
      </c>
      <c r="AI9" s="17">
        <v>8.3875193197681996E-2</v>
      </c>
      <c r="AJ9" s="17">
        <v>0.17939513430613599</v>
      </c>
      <c r="AK9" s="17">
        <v>0.119446062009816</v>
      </c>
    </row>
    <row r="10" spans="2:37" ht="16" x14ac:dyDescent="0.2">
      <c r="B10" s="18" t="s">
        <v>91</v>
      </c>
      <c r="C10" s="17">
        <v>0.198859499643805</v>
      </c>
      <c r="D10" s="17">
        <v>0.21142364426048199</v>
      </c>
      <c r="E10" s="17">
        <v>0.18659387839524</v>
      </c>
      <c r="F10" s="17"/>
      <c r="G10" s="17">
        <v>0.27281216536233599</v>
      </c>
      <c r="H10" s="17">
        <v>0.29844775487777903</v>
      </c>
      <c r="I10" s="17">
        <v>0.20626754233675701</v>
      </c>
      <c r="J10" s="17">
        <v>0.161631084170441</v>
      </c>
      <c r="K10" s="17">
        <v>0.16719775442204399</v>
      </c>
      <c r="L10" s="17">
        <v>0.114667585786601</v>
      </c>
      <c r="M10" s="17"/>
      <c r="N10" s="17">
        <v>0.216236400306901</v>
      </c>
      <c r="O10" s="17">
        <v>0.190594207770723</v>
      </c>
      <c r="P10" s="17">
        <v>0.211932675886052</v>
      </c>
      <c r="Q10" s="17">
        <v>0.16083790092411199</v>
      </c>
      <c r="R10" s="17">
        <v>0.168860667010508</v>
      </c>
      <c r="S10" s="17">
        <v>0.21337782279116899</v>
      </c>
      <c r="T10" s="17">
        <v>0.15086353663862101</v>
      </c>
      <c r="U10" s="17">
        <v>0.31464663335627902</v>
      </c>
      <c r="V10" s="17">
        <v>0.21533068090223001</v>
      </c>
      <c r="W10" s="17">
        <v>0.15952283985139801</v>
      </c>
      <c r="X10" s="17">
        <v>0.23603353420197001</v>
      </c>
      <c r="Y10" s="17">
        <v>0.228754092783055</v>
      </c>
      <c r="Z10" s="17"/>
      <c r="AA10" s="17">
        <v>0.187898057879541</v>
      </c>
      <c r="AB10" s="17">
        <v>0.228794566890164</v>
      </c>
      <c r="AC10" s="17">
        <v>0.23223525865893799</v>
      </c>
      <c r="AD10" s="17">
        <v>0.21220678874719801</v>
      </c>
      <c r="AE10" s="17">
        <v>0.21003870823804999</v>
      </c>
      <c r="AF10" s="17"/>
      <c r="AG10" s="17">
        <v>0.17875579255190599</v>
      </c>
      <c r="AH10" s="17">
        <v>0.20025906017667899</v>
      </c>
      <c r="AI10" s="17">
        <v>0.19389847952862199</v>
      </c>
      <c r="AJ10" s="17">
        <v>0.25618703525354097</v>
      </c>
      <c r="AK10" s="17">
        <v>0.25582591136888999</v>
      </c>
    </row>
    <row r="11" spans="2:37" ht="16" x14ac:dyDescent="0.2">
      <c r="B11" s="18" t="s">
        <v>92</v>
      </c>
      <c r="C11" s="17">
        <v>0.59504135733867303</v>
      </c>
      <c r="D11" s="17">
        <v>0.57329317809482905</v>
      </c>
      <c r="E11" s="17">
        <v>0.61627280106918603</v>
      </c>
      <c r="F11" s="17"/>
      <c r="G11" s="17">
        <v>0.39961973969865999</v>
      </c>
      <c r="H11" s="17">
        <v>0.37601271184292201</v>
      </c>
      <c r="I11" s="17">
        <v>0.53020741616780098</v>
      </c>
      <c r="J11" s="17">
        <v>0.68328537345249796</v>
      </c>
      <c r="K11" s="17">
        <v>0.71005823421852898</v>
      </c>
      <c r="L11" s="17">
        <v>0.805646775651639</v>
      </c>
      <c r="M11" s="17"/>
      <c r="N11" s="17">
        <v>0.46233777215973898</v>
      </c>
      <c r="O11" s="17">
        <v>0.63721394430315204</v>
      </c>
      <c r="P11" s="17">
        <v>0.60388681013339196</v>
      </c>
      <c r="Q11" s="17">
        <v>0.69743699543676996</v>
      </c>
      <c r="R11" s="17">
        <v>0.63114757531776999</v>
      </c>
      <c r="S11" s="17">
        <v>0.58785357145235795</v>
      </c>
      <c r="T11" s="17">
        <v>0.69234716086761305</v>
      </c>
      <c r="U11" s="17">
        <v>0.461649733853567</v>
      </c>
      <c r="V11" s="17">
        <v>0.55523602461335098</v>
      </c>
      <c r="W11" s="17">
        <v>0.66795062066765198</v>
      </c>
      <c r="X11" s="17">
        <v>0.55611292274456203</v>
      </c>
      <c r="Y11" s="17">
        <v>0.54963955040564705</v>
      </c>
      <c r="Z11" s="17"/>
      <c r="AA11" s="17">
        <v>0.60774233183609505</v>
      </c>
      <c r="AB11" s="17">
        <v>0.46866005682017498</v>
      </c>
      <c r="AC11" s="17">
        <v>0.64153411638743896</v>
      </c>
      <c r="AD11" s="17">
        <v>0.58750141206653905</v>
      </c>
      <c r="AE11" s="17">
        <v>0.62432188285796297</v>
      </c>
      <c r="AF11" s="17"/>
      <c r="AG11" s="17">
        <v>0.65349506972952998</v>
      </c>
      <c r="AH11" s="17">
        <v>0.55709106650533702</v>
      </c>
      <c r="AI11" s="17">
        <v>0.68862551518792003</v>
      </c>
      <c r="AJ11" s="17">
        <v>0.543509662404705</v>
      </c>
      <c r="AK11" s="17">
        <v>0.58003079901681198</v>
      </c>
    </row>
    <row r="12" spans="2:37" ht="16" x14ac:dyDescent="0.2">
      <c r="B12" s="18" t="s">
        <v>93</v>
      </c>
      <c r="C12" s="17">
        <v>2.22858315419832E-2</v>
      </c>
      <c r="D12" s="17">
        <v>2.1980052905422601E-2</v>
      </c>
      <c r="E12" s="17">
        <v>2.2584344895369701E-2</v>
      </c>
      <c r="F12" s="17"/>
      <c r="G12" s="17">
        <v>4.0864041284100899E-2</v>
      </c>
      <c r="H12" s="17">
        <v>2.2354554634319401E-2</v>
      </c>
      <c r="I12" s="17">
        <v>2.92282365262404E-2</v>
      </c>
      <c r="J12" s="17">
        <v>1.98874730180526E-2</v>
      </c>
      <c r="K12" s="17">
        <v>1.9356113666992799E-2</v>
      </c>
      <c r="L12" s="17">
        <v>8.2324961907500604E-3</v>
      </c>
      <c r="M12" s="17"/>
      <c r="N12" s="17">
        <v>3.8305403608894201E-2</v>
      </c>
      <c r="O12" s="17">
        <v>2.34556238299473E-2</v>
      </c>
      <c r="P12" s="17">
        <v>1.1499358524611E-2</v>
      </c>
      <c r="Q12" s="17">
        <v>1.8517009677791098E-2</v>
      </c>
      <c r="R12" s="17">
        <v>1.4660004450523401E-2</v>
      </c>
      <c r="S12" s="17">
        <v>1.48285968437658E-2</v>
      </c>
      <c r="T12" s="17">
        <v>9.6892947248459291E-3</v>
      </c>
      <c r="U12" s="17">
        <v>2.1375043767813399E-2</v>
      </c>
      <c r="V12" s="17">
        <v>2.2706239131632101E-2</v>
      </c>
      <c r="W12" s="17">
        <v>9.5706693628532704E-3</v>
      </c>
      <c r="X12" s="17">
        <v>5.5533572248201199E-2</v>
      </c>
      <c r="Y12" s="17">
        <v>3.8606711432955097E-2</v>
      </c>
      <c r="Z12" s="17"/>
      <c r="AA12" s="17">
        <v>2.09993275014922E-2</v>
      </c>
      <c r="AB12" s="17">
        <v>1.5463721124670799E-2</v>
      </c>
      <c r="AC12" s="17">
        <v>2.5912991024706799E-2</v>
      </c>
      <c r="AD12" s="17">
        <v>2.1677709543673901E-2</v>
      </c>
      <c r="AE12" s="17">
        <v>3.3919049577337899E-2</v>
      </c>
      <c r="AF12" s="17"/>
      <c r="AG12" s="17">
        <v>1.4618955903939201E-2</v>
      </c>
      <c r="AH12" s="17">
        <v>1.40058634941809E-2</v>
      </c>
      <c r="AI12" s="17">
        <v>2.8664402287003999E-2</v>
      </c>
      <c r="AJ12" s="17">
        <v>1.14434830913024E-2</v>
      </c>
      <c r="AK12" s="17">
        <v>4.4697227604482699E-2</v>
      </c>
    </row>
    <row r="13" spans="2:37" ht="16" x14ac:dyDescent="0.2">
      <c r="B13" s="18" t="s">
        <v>94</v>
      </c>
      <c r="C13" s="19">
        <v>8.5047609064972402E-3</v>
      </c>
      <c r="D13" s="19">
        <v>9.5753917243384303E-3</v>
      </c>
      <c r="E13" s="19">
        <v>7.4595682165585703E-3</v>
      </c>
      <c r="F13" s="19"/>
      <c r="G13" s="19">
        <v>3.1706894373685099E-3</v>
      </c>
      <c r="H13" s="19">
        <v>6.1015315624016698E-3</v>
      </c>
      <c r="I13" s="19">
        <v>1.3730959849088099E-2</v>
      </c>
      <c r="J13" s="19">
        <v>9.4945284398856595E-3</v>
      </c>
      <c r="K13" s="19">
        <v>2.9464762276780799E-3</v>
      </c>
      <c r="L13" s="19">
        <v>1.2662883293517301E-2</v>
      </c>
      <c r="M13" s="19"/>
      <c r="N13" s="19">
        <v>7.3591793539735896E-3</v>
      </c>
      <c r="O13" s="19">
        <v>1.0094402610378301E-2</v>
      </c>
      <c r="P13" s="19">
        <v>4.5014818138212802E-3</v>
      </c>
      <c r="Q13" s="19">
        <v>6.9724898823369501E-3</v>
      </c>
      <c r="R13" s="19">
        <v>0</v>
      </c>
      <c r="S13" s="19">
        <v>2.1638400944479799E-2</v>
      </c>
      <c r="T13" s="19">
        <v>7.9976576176167199E-3</v>
      </c>
      <c r="U13" s="19">
        <v>2.1786971879806501E-2</v>
      </c>
      <c r="V13" s="19">
        <v>0</v>
      </c>
      <c r="W13" s="19">
        <v>1.5082146671969301E-2</v>
      </c>
      <c r="X13" s="19">
        <v>7.1916638870574198E-3</v>
      </c>
      <c r="Y13" s="19">
        <v>0</v>
      </c>
      <c r="Z13" s="19"/>
      <c r="AA13" s="19">
        <v>7.8455741161955802E-3</v>
      </c>
      <c r="AB13" s="19">
        <v>1.63272738206067E-3</v>
      </c>
      <c r="AC13" s="19">
        <v>8.3631142140461207E-3</v>
      </c>
      <c r="AD13" s="19">
        <v>1.0607570796543699E-2</v>
      </c>
      <c r="AE13" s="19">
        <v>0</v>
      </c>
      <c r="AF13" s="19"/>
      <c r="AG13" s="19">
        <v>8.5304816047843193E-3</v>
      </c>
      <c r="AH13" s="19">
        <v>6.7045616225072198E-3</v>
      </c>
      <c r="AI13" s="19">
        <v>4.9364097987716002E-3</v>
      </c>
      <c r="AJ13" s="19">
        <v>9.4646849443143898E-3</v>
      </c>
      <c r="AK13" s="19">
        <v>0</v>
      </c>
    </row>
    <row r="14" spans="2:37" x14ac:dyDescent="0.2">
      <c r="B14" s="16"/>
    </row>
    <row r="15" spans="2:37" x14ac:dyDescent="0.2">
      <c r="B15" t="s">
        <v>61</v>
      </c>
    </row>
    <row r="16" spans="2:37" x14ac:dyDescent="0.2">
      <c r="B16" t="s">
        <v>62</v>
      </c>
    </row>
    <row r="18" spans="2:2" x14ac:dyDescent="0.2">
      <c r="B18"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K18"/>
  <sheetViews>
    <sheetView showGridLines="0" workbookViewId="0">
      <pane xSplit="2" topLeftCell="C1" activePane="topRight" state="frozen"/>
      <selection pane="topRight" activeCell="A16" sqref="A9:XFD16"/>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113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90</v>
      </c>
      <c r="C9" s="17">
        <v>0.166073718121518</v>
      </c>
      <c r="D9" s="17">
        <v>0.16807724614470099</v>
      </c>
      <c r="E9" s="17">
        <v>0.16411779381127001</v>
      </c>
      <c r="F9" s="17"/>
      <c r="G9" s="17">
        <v>0.27338580715532901</v>
      </c>
      <c r="H9" s="17">
        <v>0.274473048715275</v>
      </c>
      <c r="I9" s="17">
        <v>0.19366016246883999</v>
      </c>
      <c r="J9" s="17">
        <v>0.12393901151578</v>
      </c>
      <c r="K9" s="17">
        <v>0.10501887382431201</v>
      </c>
      <c r="L9" s="17">
        <v>6.0012229117951302E-2</v>
      </c>
      <c r="M9" s="17"/>
      <c r="N9" s="17">
        <v>0.25896400367383199</v>
      </c>
      <c r="O9" s="17">
        <v>0.12473366172496</v>
      </c>
      <c r="P9" s="17">
        <v>0.12748872531394601</v>
      </c>
      <c r="Q9" s="17">
        <v>0.11106694298212499</v>
      </c>
      <c r="R9" s="17">
        <v>0.16091440568829601</v>
      </c>
      <c r="S9" s="17">
        <v>0.169148497920899</v>
      </c>
      <c r="T9" s="17">
        <v>0.15700808579905601</v>
      </c>
      <c r="U9" s="17">
        <v>0.21174365406015699</v>
      </c>
      <c r="V9" s="17">
        <v>0.19987056410607401</v>
      </c>
      <c r="W9" s="17">
        <v>0.130289761097683</v>
      </c>
      <c r="X9" s="17">
        <v>0.164380762302999</v>
      </c>
      <c r="Y9" s="17">
        <v>0.131042200914118</v>
      </c>
      <c r="Z9" s="17"/>
      <c r="AA9" s="17">
        <v>0.14091120702405299</v>
      </c>
      <c r="AB9" s="17">
        <v>0.23916187374175599</v>
      </c>
      <c r="AC9" s="17">
        <v>0.125168278279436</v>
      </c>
      <c r="AD9" s="17">
        <v>0.16344670019138799</v>
      </c>
      <c r="AE9" s="17">
        <v>0.13588031953271101</v>
      </c>
      <c r="AF9" s="17"/>
      <c r="AG9" s="17">
        <v>0.12857734477518301</v>
      </c>
      <c r="AH9" s="17">
        <v>0.191850920573054</v>
      </c>
      <c r="AI9" s="17">
        <v>9.0930233653800596E-2</v>
      </c>
      <c r="AJ9" s="17">
        <v>0.17926500368751799</v>
      </c>
      <c r="AK9" s="17">
        <v>0.11591405881408801</v>
      </c>
    </row>
    <row r="10" spans="2:37" ht="16" x14ac:dyDescent="0.2">
      <c r="B10" s="18" t="s">
        <v>91</v>
      </c>
      <c r="C10" s="17">
        <v>0.234359005978032</v>
      </c>
      <c r="D10" s="17">
        <v>0.251880956977444</v>
      </c>
      <c r="E10" s="17">
        <v>0.21725337554701399</v>
      </c>
      <c r="F10" s="17"/>
      <c r="G10" s="17">
        <v>0.291234585807431</v>
      </c>
      <c r="H10" s="17">
        <v>0.28357266863539099</v>
      </c>
      <c r="I10" s="17">
        <v>0.276138707981891</v>
      </c>
      <c r="J10" s="17">
        <v>0.20387513937996701</v>
      </c>
      <c r="K10" s="17">
        <v>0.19032489474808101</v>
      </c>
      <c r="L10" s="17">
        <v>0.17723406356964599</v>
      </c>
      <c r="M10" s="17"/>
      <c r="N10" s="17">
        <v>0.247159074860241</v>
      </c>
      <c r="O10" s="17">
        <v>0.206651441002944</v>
      </c>
      <c r="P10" s="17">
        <v>0.303014076225671</v>
      </c>
      <c r="Q10" s="17">
        <v>0.24167809121129</v>
      </c>
      <c r="R10" s="17">
        <v>0.219444986886596</v>
      </c>
      <c r="S10" s="17">
        <v>0.21368008879401901</v>
      </c>
      <c r="T10" s="17">
        <v>0.153580927441167</v>
      </c>
      <c r="U10" s="17">
        <v>0.29092561145029699</v>
      </c>
      <c r="V10" s="17">
        <v>0.24795364104105599</v>
      </c>
      <c r="W10" s="17">
        <v>0.24214885389128399</v>
      </c>
      <c r="X10" s="17">
        <v>0.20849725902668201</v>
      </c>
      <c r="Y10" s="17">
        <v>0.29626568863617703</v>
      </c>
      <c r="Z10" s="17"/>
      <c r="AA10" s="17">
        <v>0.248624464712702</v>
      </c>
      <c r="AB10" s="17">
        <v>0.27520222376882503</v>
      </c>
      <c r="AC10" s="17">
        <v>0.186602437266319</v>
      </c>
      <c r="AD10" s="17">
        <v>0.24273811320330199</v>
      </c>
      <c r="AE10" s="17">
        <v>0.26562240546288102</v>
      </c>
      <c r="AF10" s="17"/>
      <c r="AG10" s="17">
        <v>0.21337034541185099</v>
      </c>
      <c r="AH10" s="17">
        <v>0.25213918690061699</v>
      </c>
      <c r="AI10" s="17">
        <v>0.22872903617446899</v>
      </c>
      <c r="AJ10" s="17">
        <v>0.239800048923239</v>
      </c>
      <c r="AK10" s="17">
        <v>0.26167364431665702</v>
      </c>
    </row>
    <row r="11" spans="2:37" ht="16" x14ac:dyDescent="0.2">
      <c r="B11" s="18" t="s">
        <v>92</v>
      </c>
      <c r="C11" s="17">
        <v>0.54764854852438105</v>
      </c>
      <c r="D11" s="17">
        <v>0.54015748953661402</v>
      </c>
      <c r="E11" s="17">
        <v>0.55496162037272101</v>
      </c>
      <c r="F11" s="17"/>
      <c r="G11" s="17">
        <v>0.34306391256375601</v>
      </c>
      <c r="H11" s="17">
        <v>0.36885954009542599</v>
      </c>
      <c r="I11" s="17">
        <v>0.497683910019389</v>
      </c>
      <c r="J11" s="17">
        <v>0.62325890320053901</v>
      </c>
      <c r="K11" s="17">
        <v>0.66991789078601405</v>
      </c>
      <c r="L11" s="17">
        <v>0.72502417357061599</v>
      </c>
      <c r="M11" s="17"/>
      <c r="N11" s="17">
        <v>0.43141211579174199</v>
      </c>
      <c r="O11" s="17">
        <v>0.59974592006365801</v>
      </c>
      <c r="P11" s="17">
        <v>0.53785278390969204</v>
      </c>
      <c r="Q11" s="17">
        <v>0.58567579663764002</v>
      </c>
      <c r="R11" s="17">
        <v>0.60047187414429404</v>
      </c>
      <c r="S11" s="17">
        <v>0.56740187415217203</v>
      </c>
      <c r="T11" s="17">
        <v>0.65581293815793995</v>
      </c>
      <c r="U11" s="17">
        <v>0.42142840352272998</v>
      </c>
      <c r="V11" s="17">
        <v>0.512843093740459</v>
      </c>
      <c r="W11" s="17">
        <v>0.57777517360010699</v>
      </c>
      <c r="X11" s="17">
        <v>0.55804145736398403</v>
      </c>
      <c r="Y11" s="17">
        <v>0.49485294994540602</v>
      </c>
      <c r="Z11" s="17"/>
      <c r="AA11" s="17">
        <v>0.583240674718003</v>
      </c>
      <c r="AB11" s="17">
        <v>0.428994262254838</v>
      </c>
      <c r="AC11" s="17">
        <v>0.64616716970205601</v>
      </c>
      <c r="AD11" s="17">
        <v>0.55113897908689302</v>
      </c>
      <c r="AE11" s="17">
        <v>0.53285161777373002</v>
      </c>
      <c r="AF11" s="17"/>
      <c r="AG11" s="17">
        <v>0.62079493644383399</v>
      </c>
      <c r="AH11" s="17">
        <v>0.51157735833390605</v>
      </c>
      <c r="AI11" s="17">
        <v>0.63671335247619398</v>
      </c>
      <c r="AJ11" s="17">
        <v>0.54749542515941796</v>
      </c>
      <c r="AK11" s="17">
        <v>0.55928813676967803</v>
      </c>
    </row>
    <row r="12" spans="2:37" ht="16" x14ac:dyDescent="0.2">
      <c r="B12" s="18" t="s">
        <v>93</v>
      </c>
      <c r="C12" s="17">
        <v>4.2559832006953E-2</v>
      </c>
      <c r="D12" s="17">
        <v>3.0864355227974E-2</v>
      </c>
      <c r="E12" s="17">
        <v>5.3977424916697402E-2</v>
      </c>
      <c r="F12" s="17"/>
      <c r="G12" s="17">
        <v>7.8287606924450595E-2</v>
      </c>
      <c r="H12" s="17">
        <v>6.3593787673824897E-2</v>
      </c>
      <c r="I12" s="17">
        <v>2.5618723862833301E-2</v>
      </c>
      <c r="J12" s="17">
        <v>4.1541308616774499E-2</v>
      </c>
      <c r="K12" s="17">
        <v>2.6491929374504598E-2</v>
      </c>
      <c r="L12" s="17">
        <v>2.72324146587377E-2</v>
      </c>
      <c r="M12" s="17"/>
      <c r="N12" s="17">
        <v>5.2969090533100199E-2</v>
      </c>
      <c r="O12" s="17">
        <v>5.30475092319301E-2</v>
      </c>
      <c r="P12" s="17">
        <v>1.9443001063034801E-2</v>
      </c>
      <c r="Q12" s="17">
        <v>4.81667903313414E-2</v>
      </c>
      <c r="R12" s="17">
        <v>1.91687332808139E-2</v>
      </c>
      <c r="S12" s="17">
        <v>3.4487566611297801E-2</v>
      </c>
      <c r="T12" s="17">
        <v>2.5600390984220501E-2</v>
      </c>
      <c r="U12" s="17">
        <v>6.5512393059719606E-2</v>
      </c>
      <c r="V12" s="17">
        <v>3.9332701112410599E-2</v>
      </c>
      <c r="W12" s="17">
        <v>3.4704064738957298E-2</v>
      </c>
      <c r="X12" s="17">
        <v>6.9080521306335504E-2</v>
      </c>
      <c r="Y12" s="17">
        <v>7.7839160504299496E-2</v>
      </c>
      <c r="Z12" s="17"/>
      <c r="AA12" s="17">
        <v>2.08650697373719E-2</v>
      </c>
      <c r="AB12" s="17">
        <v>5.3160604882443299E-2</v>
      </c>
      <c r="AC12" s="17">
        <v>2.7669217921181901E-2</v>
      </c>
      <c r="AD12" s="17">
        <v>3.56042891398657E-2</v>
      </c>
      <c r="AE12" s="17">
        <v>6.56456572306785E-2</v>
      </c>
      <c r="AF12" s="17"/>
      <c r="AG12" s="17">
        <v>3.1925322320100098E-2</v>
      </c>
      <c r="AH12" s="17">
        <v>3.8291795597144303E-2</v>
      </c>
      <c r="AI12" s="17">
        <v>3.8690967896764898E-2</v>
      </c>
      <c r="AJ12" s="17">
        <v>2.7956480608499801E-2</v>
      </c>
      <c r="AK12" s="17">
        <v>3.9634576673769802E-2</v>
      </c>
    </row>
    <row r="13" spans="2:37" ht="16" x14ac:dyDescent="0.2">
      <c r="B13" s="18" t="s">
        <v>94</v>
      </c>
      <c r="C13" s="19">
        <v>9.3588953691135096E-3</v>
      </c>
      <c r="D13" s="19">
        <v>9.0199521132681305E-3</v>
      </c>
      <c r="E13" s="19">
        <v>9.6897853522993193E-3</v>
      </c>
      <c r="F13" s="19"/>
      <c r="G13" s="19">
        <v>1.4028087549032699E-2</v>
      </c>
      <c r="H13" s="19">
        <v>9.5009548800819698E-3</v>
      </c>
      <c r="I13" s="19">
        <v>6.8984956670453202E-3</v>
      </c>
      <c r="J13" s="19">
        <v>7.3856372869416601E-3</v>
      </c>
      <c r="K13" s="19">
        <v>8.2464112670880205E-3</v>
      </c>
      <c r="L13" s="19">
        <v>1.0497119083050101E-2</v>
      </c>
      <c r="M13" s="19"/>
      <c r="N13" s="19">
        <v>9.4957151410840802E-3</v>
      </c>
      <c r="O13" s="19">
        <v>1.5821467976507901E-2</v>
      </c>
      <c r="P13" s="19">
        <v>1.22014134876563E-2</v>
      </c>
      <c r="Q13" s="19">
        <v>1.3412378837604299E-2</v>
      </c>
      <c r="R13" s="19">
        <v>0</v>
      </c>
      <c r="S13" s="19">
        <v>1.5281972521612199E-2</v>
      </c>
      <c r="T13" s="19">
        <v>7.9976576176167199E-3</v>
      </c>
      <c r="U13" s="19">
        <v>1.0389937907095401E-2</v>
      </c>
      <c r="V13" s="19">
        <v>0</v>
      </c>
      <c r="W13" s="19">
        <v>1.5082146671969301E-2</v>
      </c>
      <c r="X13" s="19">
        <v>0</v>
      </c>
      <c r="Y13" s="19">
        <v>0</v>
      </c>
      <c r="Z13" s="19"/>
      <c r="AA13" s="19">
        <v>6.35858380787074E-3</v>
      </c>
      <c r="AB13" s="19">
        <v>3.4810353521364701E-3</v>
      </c>
      <c r="AC13" s="19">
        <v>1.4392896831007199E-2</v>
      </c>
      <c r="AD13" s="19">
        <v>7.0719183785513196E-3</v>
      </c>
      <c r="AE13" s="19">
        <v>0</v>
      </c>
      <c r="AF13" s="19"/>
      <c r="AG13" s="19">
        <v>5.3320510490320197E-3</v>
      </c>
      <c r="AH13" s="19">
        <v>6.1407385952793403E-3</v>
      </c>
      <c r="AI13" s="19">
        <v>4.9364097987716002E-3</v>
      </c>
      <c r="AJ13" s="19">
        <v>5.4830416213248996E-3</v>
      </c>
      <c r="AK13" s="19">
        <v>2.3489583425807599E-2</v>
      </c>
    </row>
    <row r="14" spans="2:37" x14ac:dyDescent="0.2">
      <c r="B14" s="16"/>
    </row>
    <row r="15" spans="2:37" x14ac:dyDescent="0.2">
      <c r="B15" t="s">
        <v>61</v>
      </c>
    </row>
    <row r="16" spans="2:37" x14ac:dyDescent="0.2">
      <c r="B16" t="s">
        <v>62</v>
      </c>
    </row>
    <row r="18" spans="2:2" x14ac:dyDescent="0.2">
      <c r="B18"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K18"/>
  <sheetViews>
    <sheetView showGridLines="0" workbookViewId="0">
      <pane xSplit="2" topLeftCell="C1" activePane="topRight" state="frozen"/>
      <selection pane="topRight" activeCell="A16" sqref="A9:XFD16"/>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114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90</v>
      </c>
      <c r="C9" s="17">
        <v>0.17160521202693399</v>
      </c>
      <c r="D9" s="17">
        <v>0.17933605183708201</v>
      </c>
      <c r="E9" s="17">
        <v>0.16405805653504699</v>
      </c>
      <c r="F9" s="17"/>
      <c r="G9" s="17">
        <v>0.27768762610889403</v>
      </c>
      <c r="H9" s="17">
        <v>0.24970423790320601</v>
      </c>
      <c r="I9" s="17">
        <v>0.18111169368000599</v>
      </c>
      <c r="J9" s="17">
        <v>0.14135301956821</v>
      </c>
      <c r="K9" s="17">
        <v>0.11970398238929</v>
      </c>
      <c r="L9" s="17">
        <v>8.9804609840701405E-2</v>
      </c>
      <c r="M9" s="17"/>
      <c r="N9" s="17">
        <v>0.23648332744362999</v>
      </c>
      <c r="O9" s="17">
        <v>0.124850780839363</v>
      </c>
      <c r="P9" s="17">
        <v>0.14894811733045901</v>
      </c>
      <c r="Q9" s="17">
        <v>0.12897686156146701</v>
      </c>
      <c r="R9" s="17">
        <v>0.14451585219460999</v>
      </c>
      <c r="S9" s="17">
        <v>0.17880028593820399</v>
      </c>
      <c r="T9" s="17">
        <v>0.170894365155249</v>
      </c>
      <c r="U9" s="17">
        <v>0.19497339325430099</v>
      </c>
      <c r="V9" s="17">
        <v>0.22317463995443801</v>
      </c>
      <c r="W9" s="17">
        <v>0.18661388104148199</v>
      </c>
      <c r="X9" s="17">
        <v>0.139273696619651</v>
      </c>
      <c r="Y9" s="17">
        <v>9.0346125819358802E-2</v>
      </c>
      <c r="Z9" s="17"/>
      <c r="AA9" s="17">
        <v>0.18262300154957101</v>
      </c>
      <c r="AB9" s="17">
        <v>0.236777120637373</v>
      </c>
      <c r="AC9" s="17">
        <v>0.12229588239457199</v>
      </c>
      <c r="AD9" s="17">
        <v>0.16955089069522</v>
      </c>
      <c r="AE9" s="17">
        <v>0.122473068271456</v>
      </c>
      <c r="AF9" s="17"/>
      <c r="AG9" s="17">
        <v>0.15418046427588</v>
      </c>
      <c r="AH9" s="17">
        <v>0.20500579730857801</v>
      </c>
      <c r="AI9" s="17">
        <v>0.101272882744285</v>
      </c>
      <c r="AJ9" s="17">
        <v>0.14321756731229399</v>
      </c>
      <c r="AK9" s="17">
        <v>0.113056494930903</v>
      </c>
    </row>
    <row r="10" spans="2:37" ht="16" x14ac:dyDescent="0.2">
      <c r="B10" s="18" t="s">
        <v>91</v>
      </c>
      <c r="C10" s="17">
        <v>0.27451588882472999</v>
      </c>
      <c r="D10" s="17">
        <v>0.28028176705366498</v>
      </c>
      <c r="E10" s="17">
        <v>0.26888700753761302</v>
      </c>
      <c r="F10" s="17"/>
      <c r="G10" s="17">
        <v>0.312595410947348</v>
      </c>
      <c r="H10" s="17">
        <v>0.280508451277862</v>
      </c>
      <c r="I10" s="17">
        <v>0.28902393804712601</v>
      </c>
      <c r="J10" s="17">
        <v>0.26202147816400501</v>
      </c>
      <c r="K10" s="17">
        <v>0.25981562288752802</v>
      </c>
      <c r="L10" s="17">
        <v>0.252710229119535</v>
      </c>
      <c r="M10" s="17"/>
      <c r="N10" s="17">
        <v>0.26100089724662101</v>
      </c>
      <c r="O10" s="17">
        <v>0.27642371853462899</v>
      </c>
      <c r="P10" s="17">
        <v>0.29549391832522598</v>
      </c>
      <c r="Q10" s="17">
        <v>0.26844802659336597</v>
      </c>
      <c r="R10" s="17">
        <v>0.23763626731353599</v>
      </c>
      <c r="S10" s="17">
        <v>0.28358811406323498</v>
      </c>
      <c r="T10" s="17">
        <v>0.255495383676896</v>
      </c>
      <c r="U10" s="17">
        <v>0.25515443836125101</v>
      </c>
      <c r="V10" s="17">
        <v>0.25328641607338698</v>
      </c>
      <c r="W10" s="17">
        <v>0.32786124830651803</v>
      </c>
      <c r="X10" s="17">
        <v>0.28371367216491</v>
      </c>
      <c r="Y10" s="17">
        <v>0.32913771898414601</v>
      </c>
      <c r="Z10" s="17"/>
      <c r="AA10" s="17">
        <v>0.26833826361542001</v>
      </c>
      <c r="AB10" s="17">
        <v>0.30351862093058801</v>
      </c>
      <c r="AC10" s="17">
        <v>0.25280904314484698</v>
      </c>
      <c r="AD10" s="17">
        <v>0.27382697591909</v>
      </c>
      <c r="AE10" s="17">
        <v>0.275947212885989</v>
      </c>
      <c r="AF10" s="17"/>
      <c r="AG10" s="17">
        <v>0.24998265551398899</v>
      </c>
      <c r="AH10" s="17">
        <v>0.280583565428842</v>
      </c>
      <c r="AI10" s="17">
        <v>0.30709457106028398</v>
      </c>
      <c r="AJ10" s="17">
        <v>0.28911396985766002</v>
      </c>
      <c r="AK10" s="17">
        <v>0.26208934306440701</v>
      </c>
    </row>
    <row r="11" spans="2:37" ht="16" x14ac:dyDescent="0.2">
      <c r="B11" s="18" t="s">
        <v>92</v>
      </c>
      <c r="C11" s="17">
        <v>0.47126763058715299</v>
      </c>
      <c r="D11" s="17">
        <v>0.46881855822808699</v>
      </c>
      <c r="E11" s="17">
        <v>0.47365851312497598</v>
      </c>
      <c r="F11" s="17"/>
      <c r="G11" s="17">
        <v>0.30921691288265701</v>
      </c>
      <c r="H11" s="17">
        <v>0.33740659586898902</v>
      </c>
      <c r="I11" s="17">
        <v>0.44273294758760401</v>
      </c>
      <c r="J11" s="17">
        <v>0.52992768293497405</v>
      </c>
      <c r="K11" s="17">
        <v>0.55258365514881802</v>
      </c>
      <c r="L11" s="17">
        <v>0.60793486989800904</v>
      </c>
      <c r="M11" s="17"/>
      <c r="N11" s="17">
        <v>0.41648179183618</v>
      </c>
      <c r="O11" s="17">
        <v>0.497724637955823</v>
      </c>
      <c r="P11" s="17">
        <v>0.47995308119841401</v>
      </c>
      <c r="Q11" s="17">
        <v>0.49577080107886801</v>
      </c>
      <c r="R11" s="17">
        <v>0.54885141309127605</v>
      </c>
      <c r="S11" s="17">
        <v>0.41957245483163003</v>
      </c>
      <c r="T11" s="17">
        <v>0.53987065815636104</v>
      </c>
      <c r="U11" s="17">
        <v>0.447502688917015</v>
      </c>
      <c r="V11" s="17">
        <v>0.451020388485324</v>
      </c>
      <c r="W11" s="17">
        <v>0.43179831788680501</v>
      </c>
      <c r="X11" s="17">
        <v>0.49340557881859198</v>
      </c>
      <c r="Y11" s="17">
        <v>0.49568756967675598</v>
      </c>
      <c r="Z11" s="17"/>
      <c r="AA11" s="17">
        <v>0.49847295614609299</v>
      </c>
      <c r="AB11" s="17">
        <v>0.37504690165837401</v>
      </c>
      <c r="AC11" s="17">
        <v>0.55398133786096204</v>
      </c>
      <c r="AD11" s="17">
        <v>0.471839206233297</v>
      </c>
      <c r="AE11" s="17">
        <v>0.49266080683804497</v>
      </c>
      <c r="AF11" s="17"/>
      <c r="AG11" s="17">
        <v>0.550454060057324</v>
      </c>
      <c r="AH11" s="17">
        <v>0.439072549346333</v>
      </c>
      <c r="AI11" s="17">
        <v>0.50832805493399202</v>
      </c>
      <c r="AJ11" s="17">
        <v>0.47159769056455803</v>
      </c>
      <c r="AK11" s="17">
        <v>0.510293320694853</v>
      </c>
    </row>
    <row r="12" spans="2:37" ht="16" x14ac:dyDescent="0.2">
      <c r="B12" s="18" t="s">
        <v>93</v>
      </c>
      <c r="C12" s="17">
        <v>6.7523051793987696E-2</v>
      </c>
      <c r="D12" s="17">
        <v>6.0066407939610197E-2</v>
      </c>
      <c r="E12" s="17">
        <v>7.4802526210563505E-2</v>
      </c>
      <c r="F12" s="17"/>
      <c r="G12" s="17">
        <v>7.8314390445740095E-2</v>
      </c>
      <c r="H12" s="17">
        <v>0.103543562496079</v>
      </c>
      <c r="I12" s="17">
        <v>7.7831765696715696E-2</v>
      </c>
      <c r="J12" s="17">
        <v>5.33002551081945E-2</v>
      </c>
      <c r="K12" s="17">
        <v>6.2078648082681501E-2</v>
      </c>
      <c r="L12" s="17">
        <v>3.80190311784811E-2</v>
      </c>
      <c r="M12" s="17"/>
      <c r="N12" s="17">
        <v>7.1014429771991405E-2</v>
      </c>
      <c r="O12" s="17">
        <v>6.4690300977025897E-2</v>
      </c>
      <c r="P12" s="17">
        <v>7.1103401332079499E-2</v>
      </c>
      <c r="Q12" s="17">
        <v>8.6230945872332807E-2</v>
      </c>
      <c r="R12" s="17">
        <v>6.2977960283584794E-2</v>
      </c>
      <c r="S12" s="17">
        <v>0.10785549792586401</v>
      </c>
      <c r="T12" s="17">
        <v>2.5741935393877299E-2</v>
      </c>
      <c r="U12" s="17">
        <v>5.7903531284828898E-2</v>
      </c>
      <c r="V12" s="17">
        <v>6.8139167699597006E-2</v>
      </c>
      <c r="W12" s="17">
        <v>3.3629882471404901E-2</v>
      </c>
      <c r="X12" s="17">
        <v>8.3607052396847306E-2</v>
      </c>
      <c r="Y12" s="17">
        <v>8.4828585519739597E-2</v>
      </c>
      <c r="Z12" s="17"/>
      <c r="AA12" s="17">
        <v>4.3696736512403203E-2</v>
      </c>
      <c r="AB12" s="17">
        <v>7.3779418343498201E-2</v>
      </c>
      <c r="AC12" s="17">
        <v>5.05780632419153E-2</v>
      </c>
      <c r="AD12" s="17">
        <v>7.5891471373496194E-2</v>
      </c>
      <c r="AE12" s="17">
        <v>9.5865183750187405E-2</v>
      </c>
      <c r="AF12" s="17"/>
      <c r="AG12" s="17">
        <v>3.96227193741105E-2</v>
      </c>
      <c r="AH12" s="17">
        <v>6.5961417755426896E-2</v>
      </c>
      <c r="AI12" s="17">
        <v>6.3685347674438106E-2</v>
      </c>
      <c r="AJ12" s="17">
        <v>8.1329643361085904E-2</v>
      </c>
      <c r="AK12" s="17">
        <v>9.5746753820940403E-2</v>
      </c>
    </row>
    <row r="13" spans="2:37" ht="16" x14ac:dyDescent="0.2">
      <c r="B13" s="18" t="s">
        <v>94</v>
      </c>
      <c r="C13" s="19">
        <v>1.5088216767192599E-2</v>
      </c>
      <c r="D13" s="19">
        <v>1.14972149415583E-2</v>
      </c>
      <c r="E13" s="19">
        <v>1.8593896591800899E-2</v>
      </c>
      <c r="F13" s="19"/>
      <c r="G13" s="19">
        <v>2.2185659615360599E-2</v>
      </c>
      <c r="H13" s="19">
        <v>2.8837152453863299E-2</v>
      </c>
      <c r="I13" s="19">
        <v>9.2996549885477706E-3</v>
      </c>
      <c r="J13" s="19">
        <v>1.3397564224618699E-2</v>
      </c>
      <c r="K13" s="19">
        <v>5.8180914916810397E-3</v>
      </c>
      <c r="L13" s="19">
        <v>1.1531259963275401E-2</v>
      </c>
      <c r="M13" s="19"/>
      <c r="N13" s="19">
        <v>1.50195537015768E-2</v>
      </c>
      <c r="O13" s="19">
        <v>3.63105616931595E-2</v>
      </c>
      <c r="P13" s="19">
        <v>4.5014818138212802E-3</v>
      </c>
      <c r="Q13" s="19">
        <v>2.0573364893967001E-2</v>
      </c>
      <c r="R13" s="19">
        <v>6.01850711699477E-3</v>
      </c>
      <c r="S13" s="19">
        <v>1.0183647241067399E-2</v>
      </c>
      <c r="T13" s="19">
        <v>7.9976576176167199E-3</v>
      </c>
      <c r="U13" s="19">
        <v>4.4465948182603403E-2</v>
      </c>
      <c r="V13" s="19">
        <v>4.3793877872537103E-3</v>
      </c>
      <c r="W13" s="19">
        <v>2.0096670293789799E-2</v>
      </c>
      <c r="X13" s="19">
        <v>0</v>
      </c>
      <c r="Y13" s="19">
        <v>0</v>
      </c>
      <c r="Z13" s="19"/>
      <c r="AA13" s="19">
        <v>6.8690421765129498E-3</v>
      </c>
      <c r="AB13" s="19">
        <v>1.0877938430166101E-2</v>
      </c>
      <c r="AC13" s="19">
        <v>2.0335673357704101E-2</v>
      </c>
      <c r="AD13" s="19">
        <v>8.8914557788970592E-3</v>
      </c>
      <c r="AE13" s="19">
        <v>1.30537282543246E-2</v>
      </c>
      <c r="AF13" s="19"/>
      <c r="AG13" s="19">
        <v>5.7601007786961698E-3</v>
      </c>
      <c r="AH13" s="19">
        <v>9.3766701608203398E-3</v>
      </c>
      <c r="AI13" s="19">
        <v>1.9619143587000801E-2</v>
      </c>
      <c r="AJ13" s="19">
        <v>1.4741128904402099E-2</v>
      </c>
      <c r="AK13" s="19">
        <v>1.88140874888977E-2</v>
      </c>
    </row>
    <row r="14" spans="2:37" x14ac:dyDescent="0.2">
      <c r="B14" s="16"/>
    </row>
    <row r="15" spans="2:37" x14ac:dyDescent="0.2">
      <c r="B15" t="s">
        <v>61</v>
      </c>
    </row>
    <row r="16" spans="2:37" x14ac:dyDescent="0.2">
      <c r="B16" t="s">
        <v>62</v>
      </c>
    </row>
    <row r="18" spans="2:2" x14ac:dyDescent="0.2">
      <c r="B18"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K18"/>
  <sheetViews>
    <sheetView showGridLines="0" workbookViewId="0">
      <pane xSplit="2" topLeftCell="C1" activePane="topRight" state="frozen"/>
      <selection pane="topRight" activeCell="D12" sqref="D12"/>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115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90</v>
      </c>
      <c r="C9" s="17">
        <v>0.24236597232771201</v>
      </c>
      <c r="D9" s="17">
        <v>0.25003675910485601</v>
      </c>
      <c r="E9" s="17">
        <v>0.234877443012149</v>
      </c>
      <c r="F9" s="17"/>
      <c r="G9" s="17">
        <v>0.30697050238333001</v>
      </c>
      <c r="H9" s="17">
        <v>0.28144111375606401</v>
      </c>
      <c r="I9" s="17">
        <v>0.27210781932279599</v>
      </c>
      <c r="J9" s="17">
        <v>0.22589080701650699</v>
      </c>
      <c r="K9" s="17">
        <v>0.20247367096285199</v>
      </c>
      <c r="L9" s="17">
        <v>0.18398250850968001</v>
      </c>
      <c r="M9" s="17"/>
      <c r="N9" s="17">
        <v>0.26152605086158698</v>
      </c>
      <c r="O9" s="17">
        <v>0.23623305589897001</v>
      </c>
      <c r="P9" s="17">
        <v>0.24132299535535601</v>
      </c>
      <c r="Q9" s="17">
        <v>0.21408622291650001</v>
      </c>
      <c r="R9" s="17">
        <v>0.204723356360345</v>
      </c>
      <c r="S9" s="17">
        <v>0.25126970113934</v>
      </c>
      <c r="T9" s="17">
        <v>0.27166228075108201</v>
      </c>
      <c r="U9" s="17">
        <v>0.23786428544594601</v>
      </c>
      <c r="V9" s="17">
        <v>0.28130662995174099</v>
      </c>
      <c r="W9" s="17">
        <v>0.25305847413774202</v>
      </c>
      <c r="X9" s="17">
        <v>0.20806778384466601</v>
      </c>
      <c r="Y9" s="17">
        <v>0.13731895950809</v>
      </c>
      <c r="Z9" s="17"/>
      <c r="AA9" s="17">
        <v>0.27334141821977198</v>
      </c>
      <c r="AB9" s="17">
        <v>0.29602567062478402</v>
      </c>
      <c r="AC9" s="17">
        <v>0.16585268743927101</v>
      </c>
      <c r="AD9" s="17">
        <v>0.24665115836968499</v>
      </c>
      <c r="AE9" s="17">
        <v>0.24223565135598099</v>
      </c>
      <c r="AF9" s="17"/>
      <c r="AG9" s="17">
        <v>0.243721481708256</v>
      </c>
      <c r="AH9" s="17">
        <v>0.27386056025824601</v>
      </c>
      <c r="AI9" s="17">
        <v>0.19292811967955401</v>
      </c>
      <c r="AJ9" s="17">
        <v>0.18326272827436399</v>
      </c>
      <c r="AK9" s="17">
        <v>0.16079021357669099</v>
      </c>
    </row>
    <row r="10" spans="2:37" ht="16" x14ac:dyDescent="0.2">
      <c r="B10" s="18" t="s">
        <v>91</v>
      </c>
      <c r="C10" s="17">
        <v>0.27785533724054001</v>
      </c>
      <c r="D10" s="17">
        <v>0.28453103296757698</v>
      </c>
      <c r="E10" s="17">
        <v>0.271338255667807</v>
      </c>
      <c r="F10" s="17"/>
      <c r="G10" s="17">
        <v>0.25936817813826202</v>
      </c>
      <c r="H10" s="17">
        <v>0.24462522593539099</v>
      </c>
      <c r="I10" s="17">
        <v>0.29058635649762699</v>
      </c>
      <c r="J10" s="17">
        <v>0.267939643979621</v>
      </c>
      <c r="K10" s="17">
        <v>0.34596046572688899</v>
      </c>
      <c r="L10" s="17">
        <v>0.26907554631980102</v>
      </c>
      <c r="M10" s="17"/>
      <c r="N10" s="17">
        <v>0.28469041432695302</v>
      </c>
      <c r="O10" s="17">
        <v>0.238492940601502</v>
      </c>
      <c r="P10" s="17">
        <v>0.25748940320834002</v>
      </c>
      <c r="Q10" s="17">
        <v>0.27967015936828499</v>
      </c>
      <c r="R10" s="17">
        <v>0.233541309763793</v>
      </c>
      <c r="S10" s="17">
        <v>0.29448509815100199</v>
      </c>
      <c r="T10" s="17">
        <v>0.29115225180249499</v>
      </c>
      <c r="U10" s="17">
        <v>0.28334575247021998</v>
      </c>
      <c r="V10" s="17">
        <v>0.26047049372691899</v>
      </c>
      <c r="W10" s="17">
        <v>0.29329723112366501</v>
      </c>
      <c r="X10" s="17">
        <v>0.30243826751605501</v>
      </c>
      <c r="Y10" s="17">
        <v>0.45315090019180998</v>
      </c>
      <c r="Z10" s="17"/>
      <c r="AA10" s="17">
        <v>0.250765020279553</v>
      </c>
      <c r="AB10" s="17">
        <v>0.25374054176489702</v>
      </c>
      <c r="AC10" s="17">
        <v>0.35214603290573399</v>
      </c>
      <c r="AD10" s="17">
        <v>0.28358440002313701</v>
      </c>
      <c r="AE10" s="17">
        <v>0.26632043098747399</v>
      </c>
      <c r="AF10" s="17"/>
      <c r="AG10" s="17">
        <v>0.25895590704169402</v>
      </c>
      <c r="AH10" s="17">
        <v>0.28770350600752698</v>
      </c>
      <c r="AI10" s="17">
        <v>0.32165916724029597</v>
      </c>
      <c r="AJ10" s="17">
        <v>0.29842285329787599</v>
      </c>
      <c r="AK10" s="17">
        <v>0.32382043871741301</v>
      </c>
    </row>
    <row r="11" spans="2:37" ht="16" x14ac:dyDescent="0.2">
      <c r="B11" s="18" t="s">
        <v>92</v>
      </c>
      <c r="C11" s="17">
        <v>0.353488112667456</v>
      </c>
      <c r="D11" s="17">
        <v>0.350322686172861</v>
      </c>
      <c r="E11" s="17">
        <v>0.35657832880691098</v>
      </c>
      <c r="F11" s="17"/>
      <c r="G11" s="17">
        <v>0.23971729467285099</v>
      </c>
      <c r="H11" s="17">
        <v>0.28350993200217101</v>
      </c>
      <c r="I11" s="17">
        <v>0.33131719885291899</v>
      </c>
      <c r="J11" s="17">
        <v>0.42116168199096898</v>
      </c>
      <c r="K11" s="17">
        <v>0.35723758983172599</v>
      </c>
      <c r="L11" s="17">
        <v>0.446002083378082</v>
      </c>
      <c r="M11" s="17"/>
      <c r="N11" s="17">
        <v>0.300943288753734</v>
      </c>
      <c r="O11" s="17">
        <v>0.38607499980639398</v>
      </c>
      <c r="P11" s="17">
        <v>0.38533623792278299</v>
      </c>
      <c r="Q11" s="17">
        <v>0.40131859392204799</v>
      </c>
      <c r="R11" s="17">
        <v>0.42358578315600798</v>
      </c>
      <c r="S11" s="17">
        <v>0.30630040997442998</v>
      </c>
      <c r="T11" s="17">
        <v>0.367305693639011</v>
      </c>
      <c r="U11" s="17">
        <v>0.37652115227266603</v>
      </c>
      <c r="V11" s="17">
        <v>0.32313623595830598</v>
      </c>
      <c r="W11" s="17">
        <v>0.34052005621961201</v>
      </c>
      <c r="X11" s="17">
        <v>0.35830046913534203</v>
      </c>
      <c r="Y11" s="17">
        <v>0.28283367994187297</v>
      </c>
      <c r="Z11" s="17"/>
      <c r="AA11" s="17">
        <v>0.38483918882372498</v>
      </c>
      <c r="AB11" s="17">
        <v>0.29592987637849599</v>
      </c>
      <c r="AC11" s="17">
        <v>0.383271737841752</v>
      </c>
      <c r="AD11" s="17">
        <v>0.33288272462569801</v>
      </c>
      <c r="AE11" s="17">
        <v>0.35404427997482002</v>
      </c>
      <c r="AF11" s="17"/>
      <c r="AG11" s="17">
        <v>0.40194457897311903</v>
      </c>
      <c r="AH11" s="17">
        <v>0.31564566093077301</v>
      </c>
      <c r="AI11" s="17">
        <v>0.38502666957729598</v>
      </c>
      <c r="AJ11" s="17">
        <v>0.35807963769274098</v>
      </c>
      <c r="AK11" s="17">
        <v>0.37932018993212802</v>
      </c>
    </row>
    <row r="12" spans="2:37" ht="16" x14ac:dyDescent="0.2">
      <c r="B12" s="18" t="s">
        <v>93</v>
      </c>
      <c r="C12" s="17">
        <v>8.8124066001005696E-2</v>
      </c>
      <c r="D12" s="17">
        <v>7.9421472730138401E-2</v>
      </c>
      <c r="E12" s="17">
        <v>9.6619886146144099E-2</v>
      </c>
      <c r="F12" s="17"/>
      <c r="G12" s="17">
        <v>0.122819491174548</v>
      </c>
      <c r="H12" s="17">
        <v>0.13028498223701701</v>
      </c>
      <c r="I12" s="17">
        <v>7.30505797804301E-2</v>
      </c>
      <c r="J12" s="17">
        <v>6.1449284183856499E-2</v>
      </c>
      <c r="K12" s="17">
        <v>7.9867858637886702E-2</v>
      </c>
      <c r="L12" s="17">
        <v>7.0397287127996797E-2</v>
      </c>
      <c r="M12" s="17"/>
      <c r="N12" s="17">
        <v>0.116248254520257</v>
      </c>
      <c r="O12" s="17">
        <v>9.0240562576314007E-2</v>
      </c>
      <c r="P12" s="17">
        <v>8.9179229041405697E-2</v>
      </c>
      <c r="Q12" s="17">
        <v>6.2594449217144896E-2</v>
      </c>
      <c r="R12" s="17">
        <v>0.110706706639552</v>
      </c>
      <c r="S12" s="17">
        <v>9.9597562373537604E-2</v>
      </c>
      <c r="T12" s="17">
        <v>5.6724489121100598E-2</v>
      </c>
      <c r="U12" s="17">
        <v>2.7429494945385099E-2</v>
      </c>
      <c r="V12" s="17">
        <v>9.5470012619394196E-2</v>
      </c>
      <c r="W12" s="17">
        <v>8.3785261952581999E-2</v>
      </c>
      <c r="X12" s="17">
        <v>8.0332547277753699E-2</v>
      </c>
      <c r="Y12" s="17">
        <v>9.7498605735775401E-2</v>
      </c>
      <c r="Z12" s="17"/>
      <c r="AA12" s="17">
        <v>7.7285951085670199E-2</v>
      </c>
      <c r="AB12" s="17">
        <v>0.114596817812899</v>
      </c>
      <c r="AC12" s="17">
        <v>5.9619281499455501E-2</v>
      </c>
      <c r="AD12" s="17">
        <v>9.9126142172546103E-2</v>
      </c>
      <c r="AE12" s="17">
        <v>8.4126512971909304E-2</v>
      </c>
      <c r="AF12" s="17"/>
      <c r="AG12" s="17">
        <v>7.8358103313451805E-2</v>
      </c>
      <c r="AH12" s="17">
        <v>9.1738860853274498E-2</v>
      </c>
      <c r="AI12" s="17">
        <v>7.1458587061965506E-2</v>
      </c>
      <c r="AJ12" s="17">
        <v>0.109776755876837</v>
      </c>
      <c r="AK12" s="17">
        <v>8.0015320055688496E-2</v>
      </c>
    </row>
    <row r="13" spans="2:37" ht="16" x14ac:dyDescent="0.2">
      <c r="B13" s="18" t="s">
        <v>94</v>
      </c>
      <c r="C13" s="19">
        <v>3.8166511763285199E-2</v>
      </c>
      <c r="D13" s="19">
        <v>3.5688049024569297E-2</v>
      </c>
      <c r="E13" s="19">
        <v>4.0586086366989502E-2</v>
      </c>
      <c r="F13" s="19"/>
      <c r="G13" s="19">
        <v>7.1124533631008097E-2</v>
      </c>
      <c r="H13" s="19">
        <v>6.0138746069356298E-2</v>
      </c>
      <c r="I13" s="19">
        <v>3.2938045546227299E-2</v>
      </c>
      <c r="J13" s="19">
        <v>2.3558582829047801E-2</v>
      </c>
      <c r="K13" s="19">
        <v>1.44604148406448E-2</v>
      </c>
      <c r="L13" s="19">
        <v>3.0542574664442899E-2</v>
      </c>
      <c r="M13" s="19"/>
      <c r="N13" s="19">
        <v>3.65919915374684E-2</v>
      </c>
      <c r="O13" s="19">
        <v>4.8958441116820302E-2</v>
      </c>
      <c r="P13" s="19">
        <v>2.6672134472115701E-2</v>
      </c>
      <c r="Q13" s="19">
        <v>4.2330574576022198E-2</v>
      </c>
      <c r="R13" s="19">
        <v>2.7442844080301201E-2</v>
      </c>
      <c r="S13" s="19">
        <v>4.83472283616906E-2</v>
      </c>
      <c r="T13" s="19">
        <v>1.31552846863114E-2</v>
      </c>
      <c r="U13" s="19">
        <v>7.4839314865782297E-2</v>
      </c>
      <c r="V13" s="19">
        <v>3.9616627743638701E-2</v>
      </c>
      <c r="W13" s="19">
        <v>2.9338976566399E-2</v>
      </c>
      <c r="X13" s="19">
        <v>5.0860932226183299E-2</v>
      </c>
      <c r="Y13" s="19">
        <v>2.91978546224517E-2</v>
      </c>
      <c r="Z13" s="19"/>
      <c r="AA13" s="19">
        <v>1.3768421591280699E-2</v>
      </c>
      <c r="AB13" s="19">
        <v>3.9707093418923201E-2</v>
      </c>
      <c r="AC13" s="19">
        <v>3.9110260313787899E-2</v>
      </c>
      <c r="AD13" s="19">
        <v>3.7755574808934197E-2</v>
      </c>
      <c r="AE13" s="19">
        <v>5.3273124709816697E-2</v>
      </c>
      <c r="AF13" s="19"/>
      <c r="AG13" s="19">
        <v>1.7019928963479002E-2</v>
      </c>
      <c r="AH13" s="19">
        <v>3.10514119501803E-2</v>
      </c>
      <c r="AI13" s="19">
        <v>2.8927456440888399E-2</v>
      </c>
      <c r="AJ13" s="19">
        <v>5.04580248581806E-2</v>
      </c>
      <c r="AK13" s="19">
        <v>5.6053837718078897E-2</v>
      </c>
    </row>
    <row r="14" spans="2:37" x14ac:dyDescent="0.2">
      <c r="B14" s="16"/>
    </row>
    <row r="15" spans="2:37" x14ac:dyDescent="0.2">
      <c r="B15" t="s">
        <v>61</v>
      </c>
    </row>
    <row r="16" spans="2:37" x14ac:dyDescent="0.2">
      <c r="B16" t="s">
        <v>62</v>
      </c>
    </row>
    <row r="18" spans="2:2" x14ac:dyDescent="0.2">
      <c r="B18"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K22"/>
  <sheetViews>
    <sheetView showGridLines="0" tabSelected="1"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117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85</v>
      </c>
      <c r="C9" s="17">
        <v>0.12552276984351199</v>
      </c>
      <c r="D9" s="17">
        <v>0.153484653956135</v>
      </c>
      <c r="E9" s="17">
        <v>9.8225258521769193E-2</v>
      </c>
      <c r="F9" s="17"/>
      <c r="G9" s="17">
        <v>0.19881655630769601</v>
      </c>
      <c r="H9" s="17">
        <v>0.27847122533846203</v>
      </c>
      <c r="I9" s="17">
        <v>0.15834539488160099</v>
      </c>
      <c r="J9" s="17">
        <v>7.4464592074895405E-2</v>
      </c>
      <c r="K9" s="17">
        <v>4.55994724151206E-2</v>
      </c>
      <c r="L9" s="17">
        <v>2.14695926428927E-2</v>
      </c>
      <c r="M9" s="17"/>
      <c r="N9" s="17">
        <v>0.218289017009487</v>
      </c>
      <c r="O9" s="17">
        <v>7.4600659512139303E-2</v>
      </c>
      <c r="P9" s="17">
        <v>0.11742300442436999</v>
      </c>
      <c r="Q9" s="17">
        <v>5.9353694643844997E-2</v>
      </c>
      <c r="R9" s="17">
        <v>0.14164202594977701</v>
      </c>
      <c r="S9" s="17">
        <v>0.166487008672382</v>
      </c>
      <c r="T9" s="17">
        <v>8.6811792719302602E-2</v>
      </c>
      <c r="U9" s="17">
        <v>0.113761070790576</v>
      </c>
      <c r="V9" s="17">
        <v>0.14842272939572901</v>
      </c>
      <c r="W9" s="17">
        <v>9.4630647148514394E-2</v>
      </c>
      <c r="X9" s="17">
        <v>0.119014352698188</v>
      </c>
      <c r="Y9" s="17">
        <v>0.110650094134433</v>
      </c>
      <c r="Z9" s="17"/>
      <c r="AA9" s="17">
        <v>0.15837798342152801</v>
      </c>
      <c r="AB9" s="17">
        <v>0.180623237854067</v>
      </c>
      <c r="AC9" s="17">
        <v>8.0200989765695799E-2</v>
      </c>
      <c r="AD9" s="17">
        <v>0.12865279155412199</v>
      </c>
      <c r="AE9" s="17">
        <v>8.9169636026110999E-2</v>
      </c>
      <c r="AF9" s="17"/>
      <c r="AG9" s="17">
        <v>0.120905156790187</v>
      </c>
      <c r="AH9" s="17">
        <v>0.152037162485472</v>
      </c>
      <c r="AI9" s="17">
        <v>6.4555466676851095E-2</v>
      </c>
      <c r="AJ9" s="17">
        <v>0.15219606200904501</v>
      </c>
      <c r="AK9" s="17">
        <v>8.8724184936446696E-2</v>
      </c>
    </row>
    <row r="10" spans="2:37" ht="16" x14ac:dyDescent="0.2">
      <c r="B10" s="18" t="s">
        <v>86</v>
      </c>
      <c r="C10" s="17">
        <v>0.226082415310257</v>
      </c>
      <c r="D10" s="17">
        <v>0.24296714050347001</v>
      </c>
      <c r="E10" s="17">
        <v>0.209598870236191</v>
      </c>
      <c r="F10" s="17"/>
      <c r="G10" s="17">
        <v>0.313623366250392</v>
      </c>
      <c r="H10" s="17">
        <v>0.332754540189236</v>
      </c>
      <c r="I10" s="17">
        <v>0.28799904773290802</v>
      </c>
      <c r="J10" s="17">
        <v>0.21879701065083301</v>
      </c>
      <c r="K10" s="17">
        <v>0.14855648872860899</v>
      </c>
      <c r="L10" s="17">
        <v>8.9458078966989804E-2</v>
      </c>
      <c r="M10" s="17"/>
      <c r="N10" s="17">
        <v>0.301145595295645</v>
      </c>
      <c r="O10" s="17">
        <v>0.16952176010219</v>
      </c>
      <c r="P10" s="17">
        <v>0.21537466157173299</v>
      </c>
      <c r="Q10" s="17">
        <v>0.255005947476654</v>
      </c>
      <c r="R10" s="17">
        <v>0.20166663237784699</v>
      </c>
      <c r="S10" s="17">
        <v>0.22837237746022501</v>
      </c>
      <c r="T10" s="17">
        <v>0.18106347008294699</v>
      </c>
      <c r="U10" s="17">
        <v>0.26313379469654302</v>
      </c>
      <c r="V10" s="17">
        <v>0.28215773363291002</v>
      </c>
      <c r="W10" s="17">
        <v>0.17868758151556199</v>
      </c>
      <c r="X10" s="17">
        <v>0.23688863081820799</v>
      </c>
      <c r="Y10" s="17">
        <v>0.101375040620344</v>
      </c>
      <c r="Z10" s="17"/>
      <c r="AA10" s="17">
        <v>0.21901527132482501</v>
      </c>
      <c r="AB10" s="17">
        <v>0.31592048340558798</v>
      </c>
      <c r="AC10" s="17">
        <v>0.25934937232694399</v>
      </c>
      <c r="AD10" s="17">
        <v>0.21954976160082201</v>
      </c>
      <c r="AE10" s="17">
        <v>0.23708356975824199</v>
      </c>
      <c r="AF10" s="17"/>
      <c r="AG10" s="17">
        <v>0.196314871006458</v>
      </c>
      <c r="AH10" s="17">
        <v>0.277081697488406</v>
      </c>
      <c r="AI10" s="17">
        <v>0.25464569244332802</v>
      </c>
      <c r="AJ10" s="17">
        <v>0.23197852137397301</v>
      </c>
      <c r="AK10" s="17">
        <v>0.186125422128954</v>
      </c>
    </row>
    <row r="11" spans="2:37" ht="16" x14ac:dyDescent="0.2">
      <c r="B11" s="18" t="s">
        <v>55</v>
      </c>
      <c r="C11" s="17">
        <v>0.104032402739295</v>
      </c>
      <c r="D11" s="17">
        <v>0.10806674916553401</v>
      </c>
      <c r="E11" s="17">
        <v>0.10009391215681</v>
      </c>
      <c r="F11" s="17"/>
      <c r="G11" s="17">
        <v>0.16557862251671501</v>
      </c>
      <c r="H11" s="17">
        <v>0.13313819400608001</v>
      </c>
      <c r="I11" s="17">
        <v>0.12747355139795</v>
      </c>
      <c r="J11" s="17">
        <v>9.5619073318652104E-2</v>
      </c>
      <c r="K11" s="17">
        <v>8.1467989478577404E-2</v>
      </c>
      <c r="L11" s="17">
        <v>4.2712958116923203E-2</v>
      </c>
      <c r="M11" s="17"/>
      <c r="N11" s="17">
        <v>9.79672275442489E-2</v>
      </c>
      <c r="O11" s="17">
        <v>0.11443101826395601</v>
      </c>
      <c r="P11" s="17">
        <v>6.7069992033069306E-2</v>
      </c>
      <c r="Q11" s="17">
        <v>0.112554805597403</v>
      </c>
      <c r="R11" s="17">
        <v>0.15802508377944399</v>
      </c>
      <c r="S11" s="17">
        <v>0.12907706382284001</v>
      </c>
      <c r="T11" s="17">
        <v>7.7304760501109293E-2</v>
      </c>
      <c r="U11" s="17">
        <v>0.14042410460549801</v>
      </c>
      <c r="V11" s="17">
        <v>8.4971662559973696E-2</v>
      </c>
      <c r="W11" s="17">
        <v>8.6715418998202606E-2</v>
      </c>
      <c r="X11" s="17">
        <v>0.112648849887894</v>
      </c>
      <c r="Y11" s="17">
        <v>8.9990308479828002E-2</v>
      </c>
      <c r="Z11" s="17"/>
      <c r="AA11" s="17">
        <v>9.1620123971688797E-2</v>
      </c>
      <c r="AB11" s="17">
        <v>0.11470853084872</v>
      </c>
      <c r="AC11" s="17">
        <v>0.104387437719471</v>
      </c>
      <c r="AD11" s="17">
        <v>0.104123482575224</v>
      </c>
      <c r="AE11" s="17">
        <v>0.117023966057321</v>
      </c>
      <c r="AF11" s="17"/>
      <c r="AG11" s="17">
        <v>7.9818625329595702E-2</v>
      </c>
      <c r="AH11" s="17">
        <v>9.06775024567094E-2</v>
      </c>
      <c r="AI11" s="17">
        <v>0.134585034233456</v>
      </c>
      <c r="AJ11" s="17">
        <v>0.118707543384208</v>
      </c>
      <c r="AK11" s="17">
        <v>0.136026520747872</v>
      </c>
    </row>
    <row r="12" spans="2:37" ht="16" x14ac:dyDescent="0.2">
      <c r="B12" s="18" t="s">
        <v>87</v>
      </c>
      <c r="C12" s="17">
        <v>9.5640447528388003E-2</v>
      </c>
      <c r="D12" s="17">
        <v>9.5350510336565206E-2</v>
      </c>
      <c r="E12" s="17">
        <v>9.5923495828871594E-2</v>
      </c>
      <c r="F12" s="17"/>
      <c r="G12" s="17">
        <v>0.124603527198261</v>
      </c>
      <c r="H12" s="17">
        <v>9.1814031403552099E-2</v>
      </c>
      <c r="I12" s="17">
        <v>0.10110923406392</v>
      </c>
      <c r="J12" s="17">
        <v>0.131369187733342</v>
      </c>
      <c r="K12" s="17">
        <v>9.5126276149298403E-2</v>
      </c>
      <c r="L12" s="17">
        <v>4.6566943257922898E-2</v>
      </c>
      <c r="M12" s="17"/>
      <c r="N12" s="17">
        <v>0.10455384691498699</v>
      </c>
      <c r="O12" s="17">
        <v>8.9792291796917806E-2</v>
      </c>
      <c r="P12" s="17">
        <v>9.6441702023815801E-2</v>
      </c>
      <c r="Q12" s="17">
        <v>9.0977984570093595E-2</v>
      </c>
      <c r="R12" s="17">
        <v>9.5815623572852601E-2</v>
      </c>
      <c r="S12" s="17">
        <v>0.102832889794614</v>
      </c>
      <c r="T12" s="17">
        <v>0.109051344536803</v>
      </c>
      <c r="U12" s="17">
        <v>8.2632177850252994E-2</v>
      </c>
      <c r="V12" s="17">
        <v>9.0168253386204794E-2</v>
      </c>
      <c r="W12" s="17">
        <v>7.5211709357419498E-2</v>
      </c>
      <c r="X12" s="17">
        <v>9.3382285879355903E-2</v>
      </c>
      <c r="Y12" s="17">
        <v>0.13630019544382199</v>
      </c>
      <c r="Z12" s="17"/>
      <c r="AA12" s="17">
        <v>0.10571314694721499</v>
      </c>
      <c r="AB12" s="17">
        <v>8.7399263482613301E-2</v>
      </c>
      <c r="AC12" s="17">
        <v>8.4231552210042193E-2</v>
      </c>
      <c r="AD12" s="17">
        <v>9.7482457262467903E-2</v>
      </c>
      <c r="AE12" s="17">
        <v>0.133878590428189</v>
      </c>
      <c r="AF12" s="17"/>
      <c r="AG12" s="17">
        <v>9.6207358835203899E-2</v>
      </c>
      <c r="AH12" s="17">
        <v>9.8012060409545507E-2</v>
      </c>
      <c r="AI12" s="17">
        <v>7.1673254624366495E-2</v>
      </c>
      <c r="AJ12" s="17">
        <v>0.100813680197903</v>
      </c>
      <c r="AK12" s="17">
        <v>0.13968703566253099</v>
      </c>
    </row>
    <row r="13" spans="2:37" ht="16" x14ac:dyDescent="0.2">
      <c r="B13" s="18" t="s">
        <v>57</v>
      </c>
      <c r="C13" s="17">
        <v>5.7790521580080301E-2</v>
      </c>
      <c r="D13" s="17">
        <v>4.2296512014292402E-2</v>
      </c>
      <c r="E13" s="17">
        <v>7.2916394351664401E-2</v>
      </c>
      <c r="F13" s="17"/>
      <c r="G13" s="17">
        <v>6.1549234601400202E-2</v>
      </c>
      <c r="H13" s="17">
        <v>4.3172233384433399E-2</v>
      </c>
      <c r="I13" s="17">
        <v>5.04998290964465E-2</v>
      </c>
      <c r="J13" s="17">
        <v>4.8342663981602398E-2</v>
      </c>
      <c r="K13" s="17">
        <v>6.6071289047090906E-2</v>
      </c>
      <c r="L13" s="17">
        <v>7.5168151092912402E-2</v>
      </c>
      <c r="M13" s="17"/>
      <c r="N13" s="17">
        <v>5.4988027639407702E-2</v>
      </c>
      <c r="O13" s="17">
        <v>5.9203967407907503E-2</v>
      </c>
      <c r="P13" s="17">
        <v>5.3686456483153698E-2</v>
      </c>
      <c r="Q13" s="17">
        <v>8.8774745323378298E-2</v>
      </c>
      <c r="R13" s="17">
        <v>2.4861371698357601E-2</v>
      </c>
      <c r="S13" s="17">
        <v>6.3034458918556802E-2</v>
      </c>
      <c r="T13" s="17">
        <v>7.9046586778385095E-2</v>
      </c>
      <c r="U13" s="17">
        <v>1.9222804198832801E-2</v>
      </c>
      <c r="V13" s="17">
        <v>5.0181929988675898E-2</v>
      </c>
      <c r="W13" s="17">
        <v>4.4950241990358797E-2</v>
      </c>
      <c r="X13" s="17">
        <v>5.9811550086727699E-2</v>
      </c>
      <c r="Y13" s="17">
        <v>0.101959190868272</v>
      </c>
      <c r="Z13" s="17"/>
      <c r="AA13" s="17">
        <v>4.3181713174276201E-2</v>
      </c>
      <c r="AB13" s="17">
        <v>5.0196974462283203E-2</v>
      </c>
      <c r="AC13" s="17">
        <v>6.2742534065051203E-2</v>
      </c>
      <c r="AD13" s="17">
        <v>4.8933562847967398E-2</v>
      </c>
      <c r="AE13" s="17">
        <v>0.101200365263659</v>
      </c>
      <c r="AF13" s="17"/>
      <c r="AG13" s="17">
        <v>7.3346711016629901E-2</v>
      </c>
      <c r="AH13" s="17">
        <v>4.2025125542255098E-2</v>
      </c>
      <c r="AI13" s="17">
        <v>6.5350534986517703E-2</v>
      </c>
      <c r="AJ13" s="17">
        <v>5.3432610153065802E-2</v>
      </c>
      <c r="AK13" s="17">
        <v>0.115416508222647</v>
      </c>
    </row>
    <row r="14" spans="2:37" ht="16" x14ac:dyDescent="0.2">
      <c r="B14" s="18" t="s">
        <v>88</v>
      </c>
      <c r="C14" s="17">
        <v>3.15168309402434E-2</v>
      </c>
      <c r="D14" s="17">
        <v>3.3290367034112901E-2</v>
      </c>
      <c r="E14" s="17">
        <v>2.9785433964026799E-2</v>
      </c>
      <c r="F14" s="17"/>
      <c r="G14" s="17">
        <v>1.33535944183375E-2</v>
      </c>
      <c r="H14" s="17">
        <v>1.4272551272301899E-2</v>
      </c>
      <c r="I14" s="17">
        <v>3.2325274718121598E-2</v>
      </c>
      <c r="J14" s="17">
        <v>5.4198424328715099E-2</v>
      </c>
      <c r="K14" s="17">
        <v>5.9078026782014598E-2</v>
      </c>
      <c r="L14" s="17">
        <v>1.9992036901516901E-2</v>
      </c>
      <c r="M14" s="17"/>
      <c r="N14" s="17">
        <v>2.7847704065175401E-2</v>
      </c>
      <c r="O14" s="17">
        <v>3.5243151174018897E-2</v>
      </c>
      <c r="P14" s="17">
        <v>2.0403901840201299E-2</v>
      </c>
      <c r="Q14" s="17">
        <v>3.5830451363436801E-2</v>
      </c>
      <c r="R14" s="17">
        <v>4.6373907666047501E-2</v>
      </c>
      <c r="S14" s="17">
        <v>2.3063134806828402E-2</v>
      </c>
      <c r="T14" s="17">
        <v>3.75861743857724E-2</v>
      </c>
      <c r="U14" s="17">
        <v>5.2014393209374801E-2</v>
      </c>
      <c r="V14" s="17">
        <v>2.0358307882407299E-2</v>
      </c>
      <c r="W14" s="17">
        <v>3.85886322402893E-2</v>
      </c>
      <c r="X14" s="17">
        <v>7.6416206943217503E-3</v>
      </c>
      <c r="Y14" s="17">
        <v>5.59517686966505E-2</v>
      </c>
      <c r="Z14" s="17"/>
      <c r="AA14" s="17">
        <v>1.58063317138398E-2</v>
      </c>
      <c r="AB14" s="17">
        <v>3.1365564734345201E-2</v>
      </c>
      <c r="AC14" s="17">
        <v>5.7708994502137199E-2</v>
      </c>
      <c r="AD14" s="17">
        <v>3.0881581202441E-2</v>
      </c>
      <c r="AE14" s="17">
        <v>5.0879550751661798E-2</v>
      </c>
      <c r="AF14" s="17"/>
      <c r="AG14" s="17">
        <v>1.3932965340769401E-2</v>
      </c>
      <c r="AH14" s="17">
        <v>3.3091026467682902E-2</v>
      </c>
      <c r="AI14" s="17">
        <v>3.5572776771562398E-2</v>
      </c>
      <c r="AJ14" s="17">
        <v>3.17892444398837E-2</v>
      </c>
      <c r="AK14" s="17">
        <v>6.1217559877005397E-2</v>
      </c>
    </row>
    <row r="15" spans="2:37" ht="16" x14ac:dyDescent="0.2">
      <c r="B15" s="18" t="s">
        <v>89</v>
      </c>
      <c r="C15" s="17">
        <v>2.8029078605056701E-3</v>
      </c>
      <c r="D15" s="17">
        <v>1.59681498328231E-3</v>
      </c>
      <c r="E15" s="17">
        <v>3.9803440389288803E-3</v>
      </c>
      <c r="F15" s="17"/>
      <c r="G15" s="17">
        <v>2.9957652504985599E-3</v>
      </c>
      <c r="H15" s="17">
        <v>0</v>
      </c>
      <c r="I15" s="17">
        <v>2.2043938840890999E-3</v>
      </c>
      <c r="J15" s="17">
        <v>6.7721217508277297E-3</v>
      </c>
      <c r="K15" s="17">
        <v>3.1710906202210998E-3</v>
      </c>
      <c r="L15" s="17">
        <v>1.96935632949043E-3</v>
      </c>
      <c r="M15" s="17"/>
      <c r="N15" s="17">
        <v>0</v>
      </c>
      <c r="O15" s="17">
        <v>0</v>
      </c>
      <c r="P15" s="17">
        <v>5.1793459069466004E-3</v>
      </c>
      <c r="Q15" s="17">
        <v>0</v>
      </c>
      <c r="R15" s="17">
        <v>0</v>
      </c>
      <c r="S15" s="17">
        <v>5.3061019015241302E-3</v>
      </c>
      <c r="T15" s="17">
        <v>4.6992672078925201E-3</v>
      </c>
      <c r="U15" s="17">
        <v>0</v>
      </c>
      <c r="V15" s="17">
        <v>0</v>
      </c>
      <c r="W15" s="17">
        <v>1.7026002759624799E-2</v>
      </c>
      <c r="X15" s="17">
        <v>0</v>
      </c>
      <c r="Y15" s="17">
        <v>0</v>
      </c>
      <c r="Z15" s="17"/>
      <c r="AA15" s="17">
        <v>2.8942145831272201E-3</v>
      </c>
      <c r="AB15" s="17">
        <v>4.8066144917955503E-3</v>
      </c>
      <c r="AC15" s="17">
        <v>0</v>
      </c>
      <c r="AD15" s="17">
        <v>0</v>
      </c>
      <c r="AE15" s="17">
        <v>0</v>
      </c>
      <c r="AF15" s="17"/>
      <c r="AG15" s="17">
        <v>0</v>
      </c>
      <c r="AH15" s="17">
        <v>3.1506165240246099E-3</v>
      </c>
      <c r="AI15" s="17">
        <v>5.0276655140929797E-3</v>
      </c>
      <c r="AJ15" s="17">
        <v>0</v>
      </c>
      <c r="AK15" s="17">
        <v>0</v>
      </c>
    </row>
    <row r="16" spans="2:37" ht="16" x14ac:dyDescent="0.2">
      <c r="B16" s="18" t="s">
        <v>58</v>
      </c>
      <c r="C16" s="17">
        <v>8.9827143225124903E-2</v>
      </c>
      <c r="D16" s="17">
        <v>7.9327757946499197E-2</v>
      </c>
      <c r="E16" s="17">
        <v>0.10007706370116599</v>
      </c>
      <c r="F16" s="17"/>
      <c r="G16" s="17">
        <v>3.7990570551543298E-2</v>
      </c>
      <c r="H16" s="17">
        <v>3.49573834877214E-2</v>
      </c>
      <c r="I16" s="17">
        <v>9.09663953678191E-2</v>
      </c>
      <c r="J16" s="17">
        <v>8.4253828823776203E-2</v>
      </c>
      <c r="K16" s="17">
        <v>9.9475659409267794E-2</v>
      </c>
      <c r="L16" s="17">
        <v>0.165668485205547</v>
      </c>
      <c r="M16" s="17"/>
      <c r="N16" s="17">
        <v>6.4901201374773995E-2</v>
      </c>
      <c r="O16" s="17">
        <v>0.125254740027919</v>
      </c>
      <c r="P16" s="17">
        <v>9.2825224165659803E-2</v>
      </c>
      <c r="Q16" s="17">
        <v>0.101533041357836</v>
      </c>
      <c r="R16" s="17">
        <v>6.5516181122022094E-2</v>
      </c>
      <c r="S16" s="17">
        <v>7.0359038243379704E-2</v>
      </c>
      <c r="T16" s="17">
        <v>0.10572399033475501</v>
      </c>
      <c r="U16" s="17">
        <v>7.0486213886615606E-2</v>
      </c>
      <c r="V16" s="17">
        <v>9.4434573488465595E-2</v>
      </c>
      <c r="W16" s="17">
        <v>8.6697610061334002E-2</v>
      </c>
      <c r="X16" s="17">
        <v>5.0900735316423001E-2</v>
      </c>
      <c r="Y16" s="17">
        <v>0.16522913925242599</v>
      </c>
      <c r="Z16" s="17"/>
      <c r="AA16" s="17">
        <v>8.3917571654106904E-2</v>
      </c>
      <c r="AB16" s="17">
        <v>4.7180407674384403E-2</v>
      </c>
      <c r="AC16" s="17">
        <v>0.111425408546989</v>
      </c>
      <c r="AD16" s="17">
        <v>0.108064677500105</v>
      </c>
      <c r="AE16" s="17">
        <v>6.6172110895136305E-2</v>
      </c>
      <c r="AF16" s="17"/>
      <c r="AG16" s="17">
        <v>0.101729593214859</v>
      </c>
      <c r="AH16" s="17">
        <v>6.7931034308332305E-2</v>
      </c>
      <c r="AI16" s="17">
        <v>0.15487595516472799</v>
      </c>
      <c r="AJ16" s="17">
        <v>7.8041995894348307E-2</v>
      </c>
      <c r="AK16" s="17">
        <v>7.2370375175201396E-2</v>
      </c>
    </row>
    <row r="17" spans="2:37" ht="16" x14ac:dyDescent="0.2">
      <c r="B17" s="18" t="s">
        <v>116</v>
      </c>
      <c r="C17" s="19">
        <v>0.26678456097259201</v>
      </c>
      <c r="D17" s="19">
        <v>0.24361949406011099</v>
      </c>
      <c r="E17" s="19">
        <v>0.28939922720057298</v>
      </c>
      <c r="F17" s="19"/>
      <c r="G17" s="19">
        <v>8.1488762905156095E-2</v>
      </c>
      <c r="H17" s="19">
        <v>7.1419840918213004E-2</v>
      </c>
      <c r="I17" s="19">
        <v>0.14907687885714499</v>
      </c>
      <c r="J17" s="19">
        <v>0.28618309733735797</v>
      </c>
      <c r="K17" s="19">
        <v>0.40145370736980002</v>
      </c>
      <c r="L17" s="19">
        <v>0.53699439748580702</v>
      </c>
      <c r="M17" s="19"/>
      <c r="N17" s="19">
        <v>0.13030738015627499</v>
      </c>
      <c r="O17" s="19">
        <v>0.33195241171495199</v>
      </c>
      <c r="P17" s="19">
        <v>0.331595711551051</v>
      </c>
      <c r="Q17" s="19">
        <v>0.25596932966735397</v>
      </c>
      <c r="R17" s="19">
        <v>0.266099173833652</v>
      </c>
      <c r="S17" s="19">
        <v>0.21146792637965101</v>
      </c>
      <c r="T17" s="19">
        <v>0.31871261345303298</v>
      </c>
      <c r="U17" s="19">
        <v>0.25832544076230601</v>
      </c>
      <c r="V17" s="19">
        <v>0.22930480966563399</v>
      </c>
      <c r="W17" s="19">
        <v>0.37749215592869501</v>
      </c>
      <c r="X17" s="19">
        <v>0.31971197461888201</v>
      </c>
      <c r="Y17" s="19">
        <v>0.238544262504225</v>
      </c>
      <c r="Z17" s="19"/>
      <c r="AA17" s="19">
        <v>0.279473643209394</v>
      </c>
      <c r="AB17" s="19">
        <v>0.167798923046202</v>
      </c>
      <c r="AC17" s="19">
        <v>0.23995371086367001</v>
      </c>
      <c r="AD17" s="19">
        <v>0.26231168545685002</v>
      </c>
      <c r="AE17" s="19">
        <v>0.20459221081968099</v>
      </c>
      <c r="AF17" s="19"/>
      <c r="AG17" s="19">
        <v>0.31774471846629798</v>
      </c>
      <c r="AH17" s="19">
        <v>0.23599377431757201</v>
      </c>
      <c r="AI17" s="19">
        <v>0.21371361958509799</v>
      </c>
      <c r="AJ17" s="19">
        <v>0.233040342547573</v>
      </c>
      <c r="AK17" s="19">
        <v>0.200432393249343</v>
      </c>
    </row>
    <row r="18" spans="2:37" x14ac:dyDescent="0.2">
      <c r="B18" s="16"/>
    </row>
    <row r="19" spans="2:37" x14ac:dyDescent="0.2">
      <c r="B19" t="s">
        <v>61</v>
      </c>
    </row>
    <row r="20" spans="2:37" x14ac:dyDescent="0.2">
      <c r="B20" t="s">
        <v>62</v>
      </c>
    </row>
    <row r="22" spans="2:37" x14ac:dyDescent="0.2">
      <c r="B22"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K23"/>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127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118</v>
      </c>
      <c r="C9" s="17">
        <v>0.56268747304979205</v>
      </c>
      <c r="D9" s="17">
        <v>0.54744359730946901</v>
      </c>
      <c r="E9" s="17">
        <v>0.57907487981047301</v>
      </c>
      <c r="F9" s="17"/>
      <c r="G9" s="17">
        <v>0.53206634776147599</v>
      </c>
      <c r="H9" s="17">
        <v>0.65061992749305197</v>
      </c>
      <c r="I9" s="17">
        <v>0.60614207099458695</v>
      </c>
      <c r="J9" s="17">
        <v>0.461234255134154</v>
      </c>
      <c r="K9" s="17">
        <v>0.52459832872875101</v>
      </c>
      <c r="L9" s="17">
        <v>0.51883470893427797</v>
      </c>
      <c r="M9" s="17"/>
      <c r="N9" s="17">
        <v>0.57676162457981095</v>
      </c>
      <c r="O9" s="17">
        <v>0.48897166094323602</v>
      </c>
      <c r="P9" s="17">
        <v>0.55407991543897395</v>
      </c>
      <c r="Q9" s="17">
        <v>0.549364009628318</v>
      </c>
      <c r="R9" s="17">
        <v>0.497661898310782</v>
      </c>
      <c r="S9" s="17">
        <v>0.61002584555221295</v>
      </c>
      <c r="T9" s="17">
        <v>0.57664189739771698</v>
      </c>
      <c r="U9" s="17">
        <v>0.61153762802821199</v>
      </c>
      <c r="V9" s="17">
        <v>0.499427035849836</v>
      </c>
      <c r="W9" s="17">
        <v>0.620378244270266</v>
      </c>
      <c r="X9" s="17">
        <v>0.565623308653739</v>
      </c>
      <c r="Y9" s="17">
        <v>0.78186880408683401</v>
      </c>
      <c r="Z9" s="17"/>
      <c r="AA9" s="17">
        <v>0.58865912432915901</v>
      </c>
      <c r="AB9" s="17">
        <v>0.56474025990301502</v>
      </c>
      <c r="AC9" s="17">
        <v>0.51660526156584996</v>
      </c>
      <c r="AD9" s="17">
        <v>0.51248142747508596</v>
      </c>
      <c r="AE9" s="17">
        <v>0.58812242870083398</v>
      </c>
      <c r="AF9" s="17"/>
      <c r="AG9" s="17">
        <v>0.48628015753102399</v>
      </c>
      <c r="AH9" s="17">
        <v>0.59870467109675896</v>
      </c>
      <c r="AI9" s="17">
        <v>0.54467604896194699</v>
      </c>
      <c r="AJ9" s="17">
        <v>0.448690893999866</v>
      </c>
      <c r="AK9" s="17">
        <v>0.51239073964598503</v>
      </c>
    </row>
    <row r="10" spans="2:37" ht="16" x14ac:dyDescent="0.2">
      <c r="B10" s="18" t="s">
        <v>119</v>
      </c>
      <c r="C10" s="17">
        <v>0.44082792964234302</v>
      </c>
      <c r="D10" s="17">
        <v>0.387871894488027</v>
      </c>
      <c r="E10" s="17">
        <v>0.49775650235507402</v>
      </c>
      <c r="F10" s="17"/>
      <c r="G10" s="17">
        <v>0.31348981603076298</v>
      </c>
      <c r="H10" s="17">
        <v>0.37432974720992601</v>
      </c>
      <c r="I10" s="17">
        <v>0.47215531979016301</v>
      </c>
      <c r="J10" s="17">
        <v>0.46475644947637101</v>
      </c>
      <c r="K10" s="17">
        <v>0.55745105724145705</v>
      </c>
      <c r="L10" s="17">
        <v>0.59346593355236399</v>
      </c>
      <c r="M10" s="17"/>
      <c r="N10" s="17">
        <v>0.32916046314334602</v>
      </c>
      <c r="O10" s="17">
        <v>0.47165794031910602</v>
      </c>
      <c r="P10" s="17">
        <v>0.45315361728147002</v>
      </c>
      <c r="Q10" s="17">
        <v>0.62832400101170605</v>
      </c>
      <c r="R10" s="17">
        <v>0.51735358397728703</v>
      </c>
      <c r="S10" s="17">
        <v>0.39261254009962299</v>
      </c>
      <c r="T10" s="17">
        <v>0.49546077162488</v>
      </c>
      <c r="U10" s="17">
        <v>0.33948131035719697</v>
      </c>
      <c r="V10" s="17">
        <v>0.37544121195824898</v>
      </c>
      <c r="W10" s="17">
        <v>0.49193632171275098</v>
      </c>
      <c r="X10" s="17">
        <v>0.47562288496024702</v>
      </c>
      <c r="Y10" s="17">
        <v>0.55010094587589797</v>
      </c>
      <c r="Z10" s="17"/>
      <c r="AA10" s="17">
        <v>0.41797602216884799</v>
      </c>
      <c r="AB10" s="17">
        <v>0.42259508467249901</v>
      </c>
      <c r="AC10" s="17">
        <v>0.35403400634843302</v>
      </c>
      <c r="AD10" s="17">
        <v>0.50479789197111802</v>
      </c>
      <c r="AE10" s="17">
        <v>0.45257272040110202</v>
      </c>
      <c r="AF10" s="17"/>
      <c r="AG10" s="17">
        <v>0.53420350102187197</v>
      </c>
      <c r="AH10" s="17">
        <v>0.44782307958346401</v>
      </c>
      <c r="AI10" s="17">
        <v>0.41676275240502503</v>
      </c>
      <c r="AJ10" s="17">
        <v>0.42584369635427199</v>
      </c>
      <c r="AK10" s="17">
        <v>0.47045071060659899</v>
      </c>
    </row>
    <row r="11" spans="2:37" ht="32" x14ac:dyDescent="0.2">
      <c r="B11" s="18" t="s">
        <v>120</v>
      </c>
      <c r="C11" s="17">
        <v>0.42983961905596002</v>
      </c>
      <c r="D11" s="17">
        <v>0.457431649285168</v>
      </c>
      <c r="E11" s="17">
        <v>0.40017775153475899</v>
      </c>
      <c r="F11" s="17"/>
      <c r="G11" s="17">
        <v>0.48720021303766797</v>
      </c>
      <c r="H11" s="17">
        <v>0.43853782339355402</v>
      </c>
      <c r="I11" s="17">
        <v>0.45827335080659998</v>
      </c>
      <c r="J11" s="17">
        <v>0.48625572253696098</v>
      </c>
      <c r="K11" s="17">
        <v>0.36293903867122701</v>
      </c>
      <c r="L11" s="17">
        <v>0.27006326574734202</v>
      </c>
      <c r="M11" s="17"/>
      <c r="N11" s="17">
        <v>0.46095710313301003</v>
      </c>
      <c r="O11" s="17">
        <v>0.48259993668774598</v>
      </c>
      <c r="P11" s="17">
        <v>0.41575550723864002</v>
      </c>
      <c r="Q11" s="17">
        <v>0.32112194387075499</v>
      </c>
      <c r="R11" s="17">
        <v>0.337352847675292</v>
      </c>
      <c r="S11" s="17">
        <v>0.43148656722143403</v>
      </c>
      <c r="T11" s="17">
        <v>0.38865037553792298</v>
      </c>
      <c r="U11" s="17">
        <v>0.46506557837588602</v>
      </c>
      <c r="V11" s="17">
        <v>0.51064808818875396</v>
      </c>
      <c r="W11" s="17">
        <v>0.329060967754366</v>
      </c>
      <c r="X11" s="17">
        <v>0.53469566406158897</v>
      </c>
      <c r="Y11" s="17">
        <v>0.39904474679173402</v>
      </c>
      <c r="Z11" s="17"/>
      <c r="AA11" s="17">
        <v>0.39037937555296698</v>
      </c>
      <c r="AB11" s="17">
        <v>0.456106314389565</v>
      </c>
      <c r="AC11" s="17">
        <v>0.50370892684617996</v>
      </c>
      <c r="AD11" s="17">
        <v>0.38525098012841102</v>
      </c>
      <c r="AE11" s="17">
        <v>0.42175569580001598</v>
      </c>
      <c r="AF11" s="17"/>
      <c r="AG11" s="17">
        <v>0.32182742578197898</v>
      </c>
      <c r="AH11" s="17">
        <v>0.47607746417163399</v>
      </c>
      <c r="AI11" s="17">
        <v>0.54398858292989805</v>
      </c>
      <c r="AJ11" s="17">
        <v>0.34188856461401201</v>
      </c>
      <c r="AK11" s="17">
        <v>0.36995955349069698</v>
      </c>
    </row>
    <row r="12" spans="2:37" ht="16" x14ac:dyDescent="0.2">
      <c r="B12" s="18" t="s">
        <v>121</v>
      </c>
      <c r="C12" s="17">
        <v>0.26134079122467502</v>
      </c>
      <c r="D12" s="17">
        <v>0.29784374036172701</v>
      </c>
      <c r="E12" s="17">
        <v>0.22209954538513599</v>
      </c>
      <c r="F12" s="17"/>
      <c r="G12" s="17">
        <v>0.15085494689033799</v>
      </c>
      <c r="H12" s="17">
        <v>0.203248755000804</v>
      </c>
      <c r="I12" s="17">
        <v>0.26234649557344702</v>
      </c>
      <c r="J12" s="17">
        <v>0.27063568839810398</v>
      </c>
      <c r="K12" s="17">
        <v>0.35442291283274802</v>
      </c>
      <c r="L12" s="17">
        <v>0.45614756234921899</v>
      </c>
      <c r="M12" s="17"/>
      <c r="N12" s="17">
        <v>0.214671049190028</v>
      </c>
      <c r="O12" s="17">
        <v>0.32559953464464497</v>
      </c>
      <c r="P12" s="17">
        <v>0.27708977417284197</v>
      </c>
      <c r="Q12" s="17">
        <v>0.23190969432620701</v>
      </c>
      <c r="R12" s="17">
        <v>0.21758053130844601</v>
      </c>
      <c r="S12" s="17">
        <v>0.31428194188976599</v>
      </c>
      <c r="T12" s="17">
        <v>0.20477313022343199</v>
      </c>
      <c r="U12" s="17">
        <v>0.26561541454116699</v>
      </c>
      <c r="V12" s="17">
        <v>0.24615729751912099</v>
      </c>
      <c r="W12" s="17">
        <v>0.31588413900359302</v>
      </c>
      <c r="X12" s="17">
        <v>0.202125149017094</v>
      </c>
      <c r="Y12" s="17">
        <v>0.38700417169650903</v>
      </c>
      <c r="Z12" s="17"/>
      <c r="AA12" s="17">
        <v>0.22420685731614601</v>
      </c>
      <c r="AB12" s="17">
        <v>0.29657107963937701</v>
      </c>
      <c r="AC12" s="17">
        <v>0.27282350379402498</v>
      </c>
      <c r="AD12" s="17">
        <v>0.31430066766755399</v>
      </c>
      <c r="AE12" s="17">
        <v>0.195807974660796</v>
      </c>
      <c r="AF12" s="17"/>
      <c r="AG12" s="17">
        <v>0.30054734466756</v>
      </c>
      <c r="AH12" s="17">
        <v>0.31751357661231799</v>
      </c>
      <c r="AI12" s="17">
        <v>0.243217359729403</v>
      </c>
      <c r="AJ12" s="17">
        <v>0.24943812651549699</v>
      </c>
      <c r="AK12" s="17">
        <v>0.23247475792528799</v>
      </c>
    </row>
    <row r="13" spans="2:37" ht="16" x14ac:dyDescent="0.2">
      <c r="B13" s="18" t="s">
        <v>122</v>
      </c>
      <c r="C13" s="17">
        <v>0.21672094101331801</v>
      </c>
      <c r="D13" s="17">
        <v>0.206625304059395</v>
      </c>
      <c r="E13" s="17">
        <v>0.227573909909836</v>
      </c>
      <c r="F13" s="17"/>
      <c r="G13" s="17">
        <v>0.218575845199212</v>
      </c>
      <c r="H13" s="17">
        <v>0.202287351272015</v>
      </c>
      <c r="I13" s="17">
        <v>0.20561084500577101</v>
      </c>
      <c r="J13" s="17">
        <v>0.25420310671635998</v>
      </c>
      <c r="K13" s="17">
        <v>0.17853377353241801</v>
      </c>
      <c r="L13" s="17">
        <v>0.24904314253510201</v>
      </c>
      <c r="M13" s="17"/>
      <c r="N13" s="17">
        <v>0.239043189174347</v>
      </c>
      <c r="O13" s="17">
        <v>0.198722934739923</v>
      </c>
      <c r="P13" s="17">
        <v>0.216403009404527</v>
      </c>
      <c r="Q13" s="17">
        <v>0.25557495377836498</v>
      </c>
      <c r="R13" s="17">
        <v>0.19470243621129499</v>
      </c>
      <c r="S13" s="17">
        <v>0.14226108857631301</v>
      </c>
      <c r="T13" s="17">
        <v>0.28443096570934001</v>
      </c>
      <c r="U13" s="17">
        <v>0.183003098937016</v>
      </c>
      <c r="V13" s="17">
        <v>0.245866794555306</v>
      </c>
      <c r="W13" s="17">
        <v>0.20950655683941199</v>
      </c>
      <c r="X13" s="17">
        <v>0.224904841818201</v>
      </c>
      <c r="Y13" s="17">
        <v>0.12019577757512399</v>
      </c>
      <c r="Z13" s="17"/>
      <c r="AA13" s="17">
        <v>0.25311067335426901</v>
      </c>
      <c r="AB13" s="17">
        <v>0.234462590662704</v>
      </c>
      <c r="AC13" s="17">
        <v>0.18528751044494901</v>
      </c>
      <c r="AD13" s="17">
        <v>0.15513807728481599</v>
      </c>
      <c r="AE13" s="17">
        <v>0.375284643798866</v>
      </c>
      <c r="AF13" s="17"/>
      <c r="AG13" s="17">
        <v>0.22109994486474699</v>
      </c>
      <c r="AH13" s="17">
        <v>0.21854407974986101</v>
      </c>
      <c r="AI13" s="17">
        <v>0.21972254446509901</v>
      </c>
      <c r="AJ13" s="17">
        <v>0.15310558229971999</v>
      </c>
      <c r="AK13" s="17">
        <v>0.36832574913949001</v>
      </c>
    </row>
    <row r="14" spans="2:37" ht="32" x14ac:dyDescent="0.2">
      <c r="B14" s="18" t="s">
        <v>123</v>
      </c>
      <c r="C14" s="17">
        <v>0.19842213847202</v>
      </c>
      <c r="D14" s="17">
        <v>0.21859787521291299</v>
      </c>
      <c r="E14" s="17">
        <v>0.17673290337842201</v>
      </c>
      <c r="F14" s="17"/>
      <c r="G14" s="17">
        <v>0.29999647489234799</v>
      </c>
      <c r="H14" s="17">
        <v>0.31553835248670398</v>
      </c>
      <c r="I14" s="17">
        <v>0.18919586897561</v>
      </c>
      <c r="J14" s="17">
        <v>6.9147486466271002E-2</v>
      </c>
      <c r="K14" s="17">
        <v>0.136389043324283</v>
      </c>
      <c r="L14" s="17">
        <v>2.6739123449000798E-2</v>
      </c>
      <c r="M14" s="17"/>
      <c r="N14" s="17">
        <v>0.28782372365002101</v>
      </c>
      <c r="O14" s="17">
        <v>0.11074251071666601</v>
      </c>
      <c r="P14" s="17">
        <v>0.13243188843737699</v>
      </c>
      <c r="Q14" s="17">
        <v>0.129191584051188</v>
      </c>
      <c r="R14" s="17">
        <v>0.32973080757609102</v>
      </c>
      <c r="S14" s="17">
        <v>0.27636128630567403</v>
      </c>
      <c r="T14" s="17">
        <v>0.24886050827804501</v>
      </c>
      <c r="U14" s="17">
        <v>0.17340767336962001</v>
      </c>
      <c r="V14" s="17">
        <v>0.16085787707393101</v>
      </c>
      <c r="W14" s="17">
        <v>0.16513573908575599</v>
      </c>
      <c r="X14" s="17">
        <v>0.131309113955527</v>
      </c>
      <c r="Y14" s="17">
        <v>0.136289053081458</v>
      </c>
      <c r="Z14" s="17"/>
      <c r="AA14" s="17">
        <v>0.320156198134952</v>
      </c>
      <c r="AB14" s="17">
        <v>0.22349036220600099</v>
      </c>
      <c r="AC14" s="17">
        <v>0.184961511989649</v>
      </c>
      <c r="AD14" s="17">
        <v>0.14867300196448699</v>
      </c>
      <c r="AE14" s="17">
        <v>0.206408568067217</v>
      </c>
      <c r="AF14" s="17"/>
      <c r="AG14" s="17">
        <v>0.19970050636504899</v>
      </c>
      <c r="AH14" s="17">
        <v>0.19229583076963999</v>
      </c>
      <c r="AI14" s="17">
        <v>0.15922377143748701</v>
      </c>
      <c r="AJ14" s="17">
        <v>0.22172778932256201</v>
      </c>
      <c r="AK14" s="17">
        <v>0.17299725548408901</v>
      </c>
    </row>
    <row r="15" spans="2:37" ht="32" x14ac:dyDescent="0.2">
      <c r="B15" s="18" t="s">
        <v>124</v>
      </c>
      <c r="C15" s="17">
        <v>0.197196565908659</v>
      </c>
      <c r="D15" s="17">
        <v>0.221263092920436</v>
      </c>
      <c r="E15" s="17">
        <v>0.17132466993041101</v>
      </c>
      <c r="F15" s="17"/>
      <c r="G15" s="17">
        <v>0.26043965039080003</v>
      </c>
      <c r="H15" s="17">
        <v>0.22349732748704701</v>
      </c>
      <c r="I15" s="17">
        <v>0.21152060582646101</v>
      </c>
      <c r="J15" s="17">
        <v>0.17319488619881901</v>
      </c>
      <c r="K15" s="17">
        <v>0.163607937674322</v>
      </c>
      <c r="L15" s="17">
        <v>7.9506114363008307E-2</v>
      </c>
      <c r="M15" s="17"/>
      <c r="N15" s="17">
        <v>0.232750560843867</v>
      </c>
      <c r="O15" s="17">
        <v>0.16918913837662899</v>
      </c>
      <c r="P15" s="17">
        <v>0.22791815601632601</v>
      </c>
      <c r="Q15" s="17">
        <v>0.17064505341054201</v>
      </c>
      <c r="R15" s="17">
        <v>0.205304913578056</v>
      </c>
      <c r="S15" s="17">
        <v>0.22741014032111201</v>
      </c>
      <c r="T15" s="17">
        <v>0.22913949294188299</v>
      </c>
      <c r="U15" s="17">
        <v>0.25861679281841499</v>
      </c>
      <c r="V15" s="17">
        <v>0.238078336438977</v>
      </c>
      <c r="W15" s="17">
        <v>8.2730253675994403E-2</v>
      </c>
      <c r="X15" s="17">
        <v>0.13086314818987299</v>
      </c>
      <c r="Y15" s="17">
        <v>6.0853988091896301E-2</v>
      </c>
      <c r="Z15" s="17"/>
      <c r="AA15" s="17">
        <v>0.17740132632127401</v>
      </c>
      <c r="AB15" s="17">
        <v>0.23436979487739801</v>
      </c>
      <c r="AC15" s="17">
        <v>0.25469826840714299</v>
      </c>
      <c r="AD15" s="17">
        <v>0.221621299295053</v>
      </c>
      <c r="AE15" s="17">
        <v>0.14934271852079101</v>
      </c>
      <c r="AF15" s="17"/>
      <c r="AG15" s="17">
        <v>0.16886810143801601</v>
      </c>
      <c r="AH15" s="17">
        <v>0.196493543784165</v>
      </c>
      <c r="AI15" s="17">
        <v>0.217647029491672</v>
      </c>
      <c r="AJ15" s="17">
        <v>0.25444695658894501</v>
      </c>
      <c r="AK15" s="17">
        <v>0.16065391375486199</v>
      </c>
    </row>
    <row r="16" spans="2:37" ht="16" x14ac:dyDescent="0.2">
      <c r="B16" s="18" t="s">
        <v>125</v>
      </c>
      <c r="C16" s="17">
        <v>0.16313857991158401</v>
      </c>
      <c r="D16" s="17">
        <v>0.13296999110652</v>
      </c>
      <c r="E16" s="17">
        <v>0.195570288524678</v>
      </c>
      <c r="F16" s="17"/>
      <c r="G16" s="17">
        <v>0.13923419858015099</v>
      </c>
      <c r="H16" s="17">
        <v>0.196500478047372</v>
      </c>
      <c r="I16" s="17">
        <v>0.17743927648550301</v>
      </c>
      <c r="J16" s="17">
        <v>0.1656857534692</v>
      </c>
      <c r="K16" s="17">
        <v>0.190412897898453</v>
      </c>
      <c r="L16" s="17">
        <v>8.8583180266779804E-2</v>
      </c>
      <c r="M16" s="17"/>
      <c r="N16" s="17">
        <v>0.152293842307652</v>
      </c>
      <c r="O16" s="17">
        <v>0.20834970233823999</v>
      </c>
      <c r="P16" s="17">
        <v>0.212399200562017</v>
      </c>
      <c r="Q16" s="17">
        <v>5.7628704014771999E-2</v>
      </c>
      <c r="R16" s="17">
        <v>0.13497902694080999</v>
      </c>
      <c r="S16" s="17">
        <v>0.15667412016044299</v>
      </c>
      <c r="T16" s="17">
        <v>8.4667819471553704E-2</v>
      </c>
      <c r="U16" s="17">
        <v>0.16282563156556801</v>
      </c>
      <c r="V16" s="17">
        <v>0.24206687416698999</v>
      </c>
      <c r="W16" s="17">
        <v>0.19268431159201699</v>
      </c>
      <c r="X16" s="17">
        <v>0.104470073143673</v>
      </c>
      <c r="Y16" s="17">
        <v>0.13113258950881199</v>
      </c>
      <c r="Z16" s="17"/>
      <c r="AA16" s="17">
        <v>0.15855821122056499</v>
      </c>
      <c r="AB16" s="17">
        <v>0.152246796431554</v>
      </c>
      <c r="AC16" s="17">
        <v>0.16981966444986599</v>
      </c>
      <c r="AD16" s="17">
        <v>0.16829823221097401</v>
      </c>
      <c r="AE16" s="17">
        <v>0.16072295894971</v>
      </c>
      <c r="AF16" s="17"/>
      <c r="AG16" s="17">
        <v>0.220296113925179</v>
      </c>
      <c r="AH16" s="17">
        <v>0.15863044631392401</v>
      </c>
      <c r="AI16" s="17">
        <v>0.23416710905026</v>
      </c>
      <c r="AJ16" s="17">
        <v>9.89687602296066E-2</v>
      </c>
      <c r="AK16" s="17">
        <v>0.14453619507109799</v>
      </c>
    </row>
    <row r="17" spans="2:37" ht="16" x14ac:dyDescent="0.2">
      <c r="B17" s="18" t="s">
        <v>126</v>
      </c>
      <c r="C17" s="17">
        <v>2.3457382637115699E-2</v>
      </c>
      <c r="D17" s="17">
        <v>1.71636652830605E-2</v>
      </c>
      <c r="E17" s="17">
        <v>3.0223228021492101E-2</v>
      </c>
      <c r="F17" s="17"/>
      <c r="G17" s="17">
        <v>0</v>
      </c>
      <c r="H17" s="17">
        <v>0</v>
      </c>
      <c r="I17" s="17">
        <v>1.22577445560477E-2</v>
      </c>
      <c r="J17" s="17">
        <v>3.0111217601364801E-2</v>
      </c>
      <c r="K17" s="17">
        <v>2.2945554132768799E-2</v>
      </c>
      <c r="L17" s="17">
        <v>0.11601254056815299</v>
      </c>
      <c r="M17" s="17"/>
      <c r="N17" s="17">
        <v>7.2343063162951197E-3</v>
      </c>
      <c r="O17" s="17">
        <v>8.8103040817331304E-3</v>
      </c>
      <c r="P17" s="17">
        <v>0</v>
      </c>
      <c r="Q17" s="17">
        <v>9.1402212971926494E-2</v>
      </c>
      <c r="R17" s="17">
        <v>0</v>
      </c>
      <c r="S17" s="17">
        <v>2.52106447079695E-2</v>
      </c>
      <c r="T17" s="17">
        <v>5.4553254478963802E-2</v>
      </c>
      <c r="U17" s="17">
        <v>0</v>
      </c>
      <c r="V17" s="17">
        <v>2.0826494062204201E-2</v>
      </c>
      <c r="W17" s="17">
        <v>4.44765893402254E-2</v>
      </c>
      <c r="X17" s="17">
        <v>0</v>
      </c>
      <c r="Y17" s="17">
        <v>6.7139183223568502E-2</v>
      </c>
      <c r="Z17" s="17"/>
      <c r="AA17" s="17">
        <v>0</v>
      </c>
      <c r="AB17" s="17">
        <v>2.7731534243846601E-2</v>
      </c>
      <c r="AC17" s="17">
        <v>0</v>
      </c>
      <c r="AD17" s="17">
        <v>3.1833641357685898E-2</v>
      </c>
      <c r="AE17" s="17">
        <v>0</v>
      </c>
      <c r="AF17" s="17"/>
      <c r="AG17" s="17">
        <v>4.3501177032884399E-2</v>
      </c>
      <c r="AH17" s="17">
        <v>1.5571784562806499E-2</v>
      </c>
      <c r="AI17" s="17">
        <v>0</v>
      </c>
      <c r="AJ17" s="17">
        <v>2.1809858751100499E-2</v>
      </c>
      <c r="AK17" s="17">
        <v>0</v>
      </c>
    </row>
    <row r="18" spans="2:37" ht="16" x14ac:dyDescent="0.2">
      <c r="B18" s="18" t="s">
        <v>73</v>
      </c>
      <c r="C18" s="19">
        <v>9.6340364606211405E-3</v>
      </c>
      <c r="D18" s="19">
        <v>9.7183731599825296E-3</v>
      </c>
      <c r="E18" s="19">
        <v>9.5433731791281506E-3</v>
      </c>
      <c r="F18" s="19"/>
      <c r="G18" s="19">
        <v>1.9488607595949101E-2</v>
      </c>
      <c r="H18" s="19">
        <v>3.92513142988848E-3</v>
      </c>
      <c r="I18" s="19">
        <v>7.1250969675936597E-3</v>
      </c>
      <c r="J18" s="19">
        <v>2.4892885430871401E-2</v>
      </c>
      <c r="K18" s="19">
        <v>0</v>
      </c>
      <c r="L18" s="19">
        <v>0</v>
      </c>
      <c r="M18" s="19"/>
      <c r="N18" s="19">
        <v>9.8863180390888292E-3</v>
      </c>
      <c r="O18" s="19">
        <v>1.3204671157459999E-2</v>
      </c>
      <c r="P18" s="19">
        <v>0</v>
      </c>
      <c r="Q18" s="19">
        <v>0</v>
      </c>
      <c r="R18" s="19">
        <v>2.4383271115358901E-2</v>
      </c>
      <c r="S18" s="19">
        <v>1.3024645794311E-2</v>
      </c>
      <c r="T18" s="19">
        <v>1.50282657131718E-2</v>
      </c>
      <c r="U18" s="19">
        <v>0</v>
      </c>
      <c r="V18" s="19">
        <v>0</v>
      </c>
      <c r="W18" s="19">
        <v>0</v>
      </c>
      <c r="X18" s="19">
        <v>6.0085171476890402E-2</v>
      </c>
      <c r="Y18" s="19">
        <v>0</v>
      </c>
      <c r="Z18" s="19"/>
      <c r="AA18" s="19">
        <v>1.0786890514339301E-2</v>
      </c>
      <c r="AB18" s="19">
        <v>7.4504996588047002E-3</v>
      </c>
      <c r="AC18" s="19">
        <v>0</v>
      </c>
      <c r="AD18" s="19">
        <v>9.9174351669495397E-3</v>
      </c>
      <c r="AE18" s="19">
        <v>0</v>
      </c>
      <c r="AF18" s="19"/>
      <c r="AG18" s="19">
        <v>1.0304281854826999E-2</v>
      </c>
      <c r="AH18" s="19">
        <v>1.0542205008905899E-2</v>
      </c>
      <c r="AI18" s="19">
        <v>0</v>
      </c>
      <c r="AJ18" s="19">
        <v>1.19041407672811E-2</v>
      </c>
      <c r="AK18" s="19">
        <v>0</v>
      </c>
    </row>
    <row r="19" spans="2:37" x14ac:dyDescent="0.2">
      <c r="B19" s="16"/>
    </row>
    <row r="20" spans="2:37" x14ac:dyDescent="0.2">
      <c r="B20" t="s">
        <v>61</v>
      </c>
    </row>
    <row r="21" spans="2:37" x14ac:dyDescent="0.2">
      <c r="B21" t="s">
        <v>62</v>
      </c>
    </row>
    <row r="23" spans="2:37" x14ac:dyDescent="0.2">
      <c r="B23"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K23"/>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136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128</v>
      </c>
      <c r="C9" s="17">
        <v>0.30397453550048797</v>
      </c>
      <c r="D9" s="17">
        <v>0.259874906077738</v>
      </c>
      <c r="E9" s="17">
        <v>0.33094433991293198</v>
      </c>
      <c r="F9" s="17"/>
      <c r="G9" s="17">
        <v>0.44988798079351</v>
      </c>
      <c r="H9" s="17">
        <v>0.27341356589271798</v>
      </c>
      <c r="I9" s="17">
        <v>0.36650284224307</v>
      </c>
      <c r="J9" s="17">
        <v>0.275682532958682</v>
      </c>
      <c r="K9" s="17">
        <v>0.282301293506597</v>
      </c>
      <c r="L9" s="17">
        <v>0.11545073234777101</v>
      </c>
      <c r="M9" s="17"/>
      <c r="N9" s="17">
        <v>0.33181542513436402</v>
      </c>
      <c r="O9" s="17">
        <v>4.0733544283307402E-2</v>
      </c>
      <c r="P9" s="17">
        <v>0.44401885323623003</v>
      </c>
      <c r="Q9" s="17">
        <v>0.41262297524117397</v>
      </c>
      <c r="R9" s="17">
        <v>0.68602478688465396</v>
      </c>
      <c r="S9" s="17">
        <v>0.312602869347125</v>
      </c>
      <c r="T9" s="17">
        <v>0.34094117113154299</v>
      </c>
      <c r="U9" s="17">
        <v>0.23954975802609699</v>
      </c>
      <c r="V9" s="17">
        <v>0.65501949782674895</v>
      </c>
      <c r="W9" s="17">
        <v>0.173166193396976</v>
      </c>
      <c r="X9" s="17">
        <v>0.44363456564450998</v>
      </c>
      <c r="Y9" s="17">
        <v>0</v>
      </c>
      <c r="Z9" s="17"/>
      <c r="AA9" s="17">
        <v>0.22857128464037199</v>
      </c>
      <c r="AB9" s="17">
        <v>0.38246986255524401</v>
      </c>
      <c r="AC9" s="17">
        <v>0.27735231754983403</v>
      </c>
      <c r="AD9" s="17">
        <v>0.240393709567535</v>
      </c>
      <c r="AE9" s="17">
        <v>0.31559448092778503</v>
      </c>
      <c r="AF9" s="17"/>
      <c r="AG9" s="17">
        <v>0.23163019276588101</v>
      </c>
      <c r="AH9" s="17">
        <v>0.333002703893158</v>
      </c>
      <c r="AI9" s="17">
        <v>0.43108776808776</v>
      </c>
      <c r="AJ9" s="17">
        <v>0.14138168988788399</v>
      </c>
      <c r="AK9" s="17">
        <v>0</v>
      </c>
    </row>
    <row r="10" spans="2:37" ht="16" x14ac:dyDescent="0.2">
      <c r="B10" s="18" t="s">
        <v>129</v>
      </c>
      <c r="C10" s="17">
        <v>0.246436680954356</v>
      </c>
      <c r="D10" s="17">
        <v>0.156483490281486</v>
      </c>
      <c r="E10" s="17">
        <v>0.30144893367571701</v>
      </c>
      <c r="F10" s="17"/>
      <c r="G10" s="17">
        <v>0.36696261972524902</v>
      </c>
      <c r="H10" s="17">
        <v>0.28520316237631799</v>
      </c>
      <c r="I10" s="17">
        <v>6.59940234408493E-2</v>
      </c>
      <c r="J10" s="17">
        <v>0.10076015180603801</v>
      </c>
      <c r="K10" s="17">
        <v>0.315552710415685</v>
      </c>
      <c r="L10" s="17">
        <v>0.22719143481948501</v>
      </c>
      <c r="M10" s="17"/>
      <c r="N10" s="17">
        <v>0.31042627776091902</v>
      </c>
      <c r="O10" s="17">
        <v>0.24617931724189601</v>
      </c>
      <c r="P10" s="17">
        <v>0</v>
      </c>
      <c r="Q10" s="17">
        <v>0.124216501479799</v>
      </c>
      <c r="R10" s="17">
        <v>0.33405069213524002</v>
      </c>
      <c r="S10" s="17">
        <v>0.10730012358529099</v>
      </c>
      <c r="T10" s="17">
        <v>0.34094117113154299</v>
      </c>
      <c r="U10" s="17">
        <v>0.470069971807275</v>
      </c>
      <c r="V10" s="17">
        <v>0.35326069688017703</v>
      </c>
      <c r="W10" s="17">
        <v>0.102244146938821</v>
      </c>
      <c r="X10" s="17">
        <v>0.55785239365003103</v>
      </c>
      <c r="Y10" s="17">
        <v>0</v>
      </c>
      <c r="Z10" s="17"/>
      <c r="AA10" s="17">
        <v>0.114285642320186</v>
      </c>
      <c r="AB10" s="17">
        <v>0.235565202218673</v>
      </c>
      <c r="AC10" s="17">
        <v>0.27187121553374</v>
      </c>
      <c r="AD10" s="17">
        <v>0.18681166056312001</v>
      </c>
      <c r="AE10" s="17">
        <v>0.47291044010323202</v>
      </c>
      <c r="AF10" s="17"/>
      <c r="AG10" s="17">
        <v>0.25164804125491302</v>
      </c>
      <c r="AH10" s="17">
        <v>0.231025308105021</v>
      </c>
      <c r="AI10" s="17">
        <v>0.31276964255193401</v>
      </c>
      <c r="AJ10" s="17">
        <v>0.16539988684486101</v>
      </c>
      <c r="AK10" s="17">
        <v>0.28160134446048002</v>
      </c>
    </row>
    <row r="11" spans="2:37" ht="16" x14ac:dyDescent="0.2">
      <c r="B11" s="18" t="s">
        <v>130</v>
      </c>
      <c r="C11" s="17">
        <v>0.228362921364995</v>
      </c>
      <c r="D11" s="17">
        <v>0.27983694683247801</v>
      </c>
      <c r="E11" s="17">
        <v>0.19688319200330001</v>
      </c>
      <c r="F11" s="17"/>
      <c r="G11" s="17">
        <v>0.23922909509033999</v>
      </c>
      <c r="H11" s="17">
        <v>0.29388369142099102</v>
      </c>
      <c r="I11" s="17">
        <v>0.13306248294999301</v>
      </c>
      <c r="J11" s="17">
        <v>0.34011064348179598</v>
      </c>
      <c r="K11" s="17">
        <v>0.32093107945298999</v>
      </c>
      <c r="L11" s="17">
        <v>0</v>
      </c>
      <c r="M11" s="17"/>
      <c r="N11" s="17">
        <v>0.32297184482236402</v>
      </c>
      <c r="O11" s="17">
        <v>0.38085864532956398</v>
      </c>
      <c r="P11" s="17">
        <v>0.15272469421766999</v>
      </c>
      <c r="Q11" s="17">
        <v>0.141726033828144</v>
      </c>
      <c r="R11" s="17">
        <v>0</v>
      </c>
      <c r="S11" s="17">
        <v>0.20530274576183399</v>
      </c>
      <c r="T11" s="17">
        <v>0</v>
      </c>
      <c r="U11" s="17">
        <v>0.41849810500281798</v>
      </c>
      <c r="V11" s="17">
        <v>0</v>
      </c>
      <c r="W11" s="17">
        <v>0.259949840878547</v>
      </c>
      <c r="X11" s="17">
        <v>0.104105524264448</v>
      </c>
      <c r="Y11" s="17">
        <v>0.31269984235937798</v>
      </c>
      <c r="Z11" s="17"/>
      <c r="AA11" s="17">
        <v>0.195696352234381</v>
      </c>
      <c r="AB11" s="17">
        <v>6.2959008311056205E-2</v>
      </c>
      <c r="AC11" s="17">
        <v>0.294484575455431</v>
      </c>
      <c r="AD11" s="17">
        <v>0.232776936740897</v>
      </c>
      <c r="AE11" s="17">
        <v>0.70116411016115698</v>
      </c>
      <c r="AF11" s="17"/>
      <c r="AG11" s="17">
        <v>0.219922265763558</v>
      </c>
      <c r="AH11" s="17">
        <v>0.30021470570333098</v>
      </c>
      <c r="AI11" s="17">
        <v>0.21910183138595399</v>
      </c>
      <c r="AJ11" s="17">
        <v>0</v>
      </c>
      <c r="AK11" s="17">
        <v>0.62788283616363205</v>
      </c>
    </row>
    <row r="12" spans="2:37" ht="16" x14ac:dyDescent="0.2">
      <c r="B12" s="18" t="s">
        <v>131</v>
      </c>
      <c r="C12" s="17">
        <v>0.21324500880927999</v>
      </c>
      <c r="D12" s="17">
        <v>0.31163705543662601</v>
      </c>
      <c r="E12" s="17">
        <v>0.153071844362897</v>
      </c>
      <c r="F12" s="17"/>
      <c r="G12" s="17">
        <v>8.1628128854005194E-2</v>
      </c>
      <c r="H12" s="17">
        <v>0.30181798970092999</v>
      </c>
      <c r="I12" s="17">
        <v>0</v>
      </c>
      <c r="J12" s="17">
        <v>0.253138182871261</v>
      </c>
      <c r="K12" s="17">
        <v>0.31628633851139998</v>
      </c>
      <c r="L12" s="17">
        <v>0.33049185941970499</v>
      </c>
      <c r="M12" s="17"/>
      <c r="N12" s="17">
        <v>0.221438248352642</v>
      </c>
      <c r="O12" s="17">
        <v>0.123234497497805</v>
      </c>
      <c r="P12" s="17">
        <v>0.31722872942879698</v>
      </c>
      <c r="Q12" s="17">
        <v>0.36638335661413202</v>
      </c>
      <c r="R12" s="17">
        <v>0</v>
      </c>
      <c r="S12" s="17">
        <v>0.24495240837695401</v>
      </c>
      <c r="T12" s="17">
        <v>0</v>
      </c>
      <c r="U12" s="17">
        <v>0.37725257615785901</v>
      </c>
      <c r="V12" s="17">
        <v>0.10234941387094799</v>
      </c>
      <c r="W12" s="17">
        <v>0.100079359378743</v>
      </c>
      <c r="X12" s="17">
        <v>0.34172442919533402</v>
      </c>
      <c r="Y12" s="17">
        <v>0.38141479473343298</v>
      </c>
      <c r="Z12" s="17"/>
      <c r="AA12" s="17">
        <v>0.10260223953292801</v>
      </c>
      <c r="AB12" s="17">
        <v>0.25658944824708402</v>
      </c>
      <c r="AC12" s="17">
        <v>0.28680145191909401</v>
      </c>
      <c r="AD12" s="17">
        <v>0.29527088832499099</v>
      </c>
      <c r="AE12" s="17">
        <v>0.173029040816299</v>
      </c>
      <c r="AF12" s="17"/>
      <c r="AG12" s="17">
        <v>0.24719027558425799</v>
      </c>
      <c r="AH12" s="17">
        <v>0.30257134800478402</v>
      </c>
      <c r="AI12" s="17">
        <v>0.23956049680177</v>
      </c>
      <c r="AJ12" s="17">
        <v>0.163968898348511</v>
      </c>
      <c r="AK12" s="17">
        <v>0.30072775144770297</v>
      </c>
    </row>
    <row r="13" spans="2:37" ht="16" x14ac:dyDescent="0.2">
      <c r="B13" s="18" t="s">
        <v>132</v>
      </c>
      <c r="C13" s="17">
        <v>0.17685088144414099</v>
      </c>
      <c r="D13" s="17">
        <v>0.19493517958120499</v>
      </c>
      <c r="E13" s="17">
        <v>0.16579115168955599</v>
      </c>
      <c r="F13" s="17"/>
      <c r="G13" s="17">
        <v>8.62341233861358E-2</v>
      </c>
      <c r="H13" s="17">
        <v>0.106222656077089</v>
      </c>
      <c r="I13" s="17">
        <v>0.258975386602529</v>
      </c>
      <c r="J13" s="17">
        <v>0.14537493099545401</v>
      </c>
      <c r="K13" s="17">
        <v>0.27205669244608699</v>
      </c>
      <c r="L13" s="17">
        <v>0.351191099184755</v>
      </c>
      <c r="M13" s="17"/>
      <c r="N13" s="17">
        <v>0.222072073071784</v>
      </c>
      <c r="O13" s="17">
        <v>5.4578888661229098E-2</v>
      </c>
      <c r="P13" s="17">
        <v>0.380589522848293</v>
      </c>
      <c r="Q13" s="17">
        <v>0</v>
      </c>
      <c r="R13" s="17">
        <v>0.31397521311534599</v>
      </c>
      <c r="S13" s="17">
        <v>0.14694978620040999</v>
      </c>
      <c r="T13" s="17">
        <v>0.37291824362331499</v>
      </c>
      <c r="U13" s="17">
        <v>0</v>
      </c>
      <c r="V13" s="17">
        <v>0.20235786770914799</v>
      </c>
      <c r="W13" s="17">
        <v>0.33073428491309698</v>
      </c>
      <c r="X13" s="17">
        <v>0.38956584494633201</v>
      </c>
      <c r="Y13" s="17">
        <v>0</v>
      </c>
      <c r="Z13" s="17"/>
      <c r="AA13" s="17">
        <v>0.25231889485727499</v>
      </c>
      <c r="AB13" s="17">
        <v>0.27874219468253297</v>
      </c>
      <c r="AC13" s="17">
        <v>0.239011102216343</v>
      </c>
      <c r="AD13" s="17">
        <v>0.17610105379216501</v>
      </c>
      <c r="AE13" s="17">
        <v>7.4952947584146001E-2</v>
      </c>
      <c r="AF13" s="17"/>
      <c r="AG13" s="17">
        <v>0.32095138671713203</v>
      </c>
      <c r="AH13" s="17">
        <v>0.130359104029489</v>
      </c>
      <c r="AI13" s="17">
        <v>0.23236361121136001</v>
      </c>
      <c r="AJ13" s="17">
        <v>0</v>
      </c>
      <c r="AK13" s="17">
        <v>0.19172806705427201</v>
      </c>
    </row>
    <row r="14" spans="2:37" ht="16" x14ac:dyDescent="0.2">
      <c r="B14" s="18" t="s">
        <v>133</v>
      </c>
      <c r="C14" s="17">
        <v>0.168832705675969</v>
      </c>
      <c r="D14" s="17">
        <v>0.179129307467257</v>
      </c>
      <c r="E14" s="17">
        <v>0.162535661005553</v>
      </c>
      <c r="F14" s="17"/>
      <c r="G14" s="17">
        <v>0.19133110615847501</v>
      </c>
      <c r="H14" s="17">
        <v>7.2799826175964505E-2</v>
      </c>
      <c r="I14" s="17">
        <v>0.36585281119720903</v>
      </c>
      <c r="J14" s="17">
        <v>0.30573353958579302</v>
      </c>
      <c r="K14" s="17">
        <v>0.17164386081016</v>
      </c>
      <c r="L14" s="17">
        <v>0</v>
      </c>
      <c r="M14" s="17"/>
      <c r="N14" s="17">
        <v>0.12926203039602199</v>
      </c>
      <c r="O14" s="17">
        <v>0.1098263201083</v>
      </c>
      <c r="P14" s="17">
        <v>0.243326722366771</v>
      </c>
      <c r="Q14" s="17">
        <v>0.19804782726734799</v>
      </c>
      <c r="R14" s="17">
        <v>0.33405069213524002</v>
      </c>
      <c r="S14" s="17">
        <v>0.12771724499784301</v>
      </c>
      <c r="T14" s="17">
        <v>0.132630864195072</v>
      </c>
      <c r="U14" s="17">
        <v>0</v>
      </c>
      <c r="V14" s="17">
        <v>0.110629608577874</v>
      </c>
      <c r="W14" s="17">
        <v>0.195628890286701</v>
      </c>
      <c r="X14" s="17">
        <v>0.17492483978617501</v>
      </c>
      <c r="Y14" s="17">
        <v>0.68730015764062202</v>
      </c>
      <c r="Z14" s="17"/>
      <c r="AA14" s="17">
        <v>0.32341346826797202</v>
      </c>
      <c r="AB14" s="17">
        <v>0.16977408220753701</v>
      </c>
      <c r="AC14" s="17">
        <v>0.14335424294488799</v>
      </c>
      <c r="AD14" s="17">
        <v>0.15089287505719901</v>
      </c>
      <c r="AE14" s="17">
        <v>0.14979692944115799</v>
      </c>
      <c r="AF14" s="17"/>
      <c r="AG14" s="17">
        <v>0.19816464600887301</v>
      </c>
      <c r="AH14" s="17">
        <v>0.164719228831328</v>
      </c>
      <c r="AI14" s="17">
        <v>0.24512620089968101</v>
      </c>
      <c r="AJ14" s="17">
        <v>0.129716310793869</v>
      </c>
      <c r="AK14" s="17">
        <v>0.19172806705427201</v>
      </c>
    </row>
    <row r="15" spans="2:37" ht="16" x14ac:dyDescent="0.2">
      <c r="B15" s="18" t="s">
        <v>134</v>
      </c>
      <c r="C15" s="17">
        <v>0.15396931542672701</v>
      </c>
      <c r="D15" s="17">
        <v>7.82357208964575E-2</v>
      </c>
      <c r="E15" s="17">
        <v>0.20028535614336501</v>
      </c>
      <c r="F15" s="17"/>
      <c r="G15" s="17">
        <v>0.18055095255178399</v>
      </c>
      <c r="H15" s="17">
        <v>0.29495617103551097</v>
      </c>
      <c r="I15" s="17">
        <v>0.23478213703783599</v>
      </c>
      <c r="J15" s="17">
        <v>8.5626698023657896E-2</v>
      </c>
      <c r="K15" s="17">
        <v>0</v>
      </c>
      <c r="L15" s="17">
        <v>0</v>
      </c>
      <c r="M15" s="17"/>
      <c r="N15" s="17">
        <v>0.26915185820239401</v>
      </c>
      <c r="O15" s="17">
        <v>0.15567779287788799</v>
      </c>
      <c r="P15" s="17">
        <v>0.243326722366771</v>
      </c>
      <c r="Q15" s="17">
        <v>0.106334387953905</v>
      </c>
      <c r="R15" s="17">
        <v>0</v>
      </c>
      <c r="S15" s="17">
        <v>0</v>
      </c>
      <c r="T15" s="17">
        <v>0</v>
      </c>
      <c r="U15" s="17">
        <v>0</v>
      </c>
      <c r="V15" s="17">
        <v>0.345559522105164</v>
      </c>
      <c r="W15" s="17">
        <v>9.7611762615059203E-2</v>
      </c>
      <c r="X15" s="17">
        <v>0.112022440190249</v>
      </c>
      <c r="Y15" s="17">
        <v>0.30588536290718998</v>
      </c>
      <c r="Z15" s="17"/>
      <c r="AA15" s="17">
        <v>0</v>
      </c>
      <c r="AB15" s="17">
        <v>0.16357508060890399</v>
      </c>
      <c r="AC15" s="17">
        <v>0.42087545305966201</v>
      </c>
      <c r="AD15" s="17">
        <v>0.111836293993942</v>
      </c>
      <c r="AE15" s="17">
        <v>7.4952947584146001E-2</v>
      </c>
      <c r="AF15" s="17"/>
      <c r="AG15" s="17">
        <v>6.3338826161147693E-2</v>
      </c>
      <c r="AH15" s="17">
        <v>0.16629343420915099</v>
      </c>
      <c r="AI15" s="17">
        <v>0.194054579965841</v>
      </c>
      <c r="AJ15" s="17">
        <v>0.129716310793869</v>
      </c>
      <c r="AK15" s="17">
        <v>0.19172806705427201</v>
      </c>
    </row>
    <row r="16" spans="2:37" ht="16" x14ac:dyDescent="0.2">
      <c r="B16" s="18" t="s">
        <v>135</v>
      </c>
      <c r="C16" s="17">
        <v>0.109058779152809</v>
      </c>
      <c r="D16" s="17">
        <v>8.5001223437895804E-2</v>
      </c>
      <c r="E16" s="17">
        <v>0.123771546148034</v>
      </c>
      <c r="F16" s="17"/>
      <c r="G16" s="17">
        <v>0</v>
      </c>
      <c r="H16" s="17">
        <v>7.7683053827309098E-2</v>
      </c>
      <c r="I16" s="17">
        <v>0.23804249587395401</v>
      </c>
      <c r="J16" s="17">
        <v>5.0435695447703703E-2</v>
      </c>
      <c r="K16" s="17">
        <v>0.23698544625380499</v>
      </c>
      <c r="L16" s="17">
        <v>0.22719143481948501</v>
      </c>
      <c r="M16" s="17"/>
      <c r="N16" s="17">
        <v>4.91578234381106E-2</v>
      </c>
      <c r="O16" s="17">
        <v>5.9696817147509497E-2</v>
      </c>
      <c r="P16" s="17">
        <v>0.13726280048152301</v>
      </c>
      <c r="Q16" s="17">
        <v>0</v>
      </c>
      <c r="R16" s="17">
        <v>0.31397521311534599</v>
      </c>
      <c r="S16" s="17">
        <v>0.22409511061387599</v>
      </c>
      <c r="T16" s="17">
        <v>0.34094117113154299</v>
      </c>
      <c r="U16" s="17">
        <v>0</v>
      </c>
      <c r="V16" s="17">
        <v>0</v>
      </c>
      <c r="W16" s="17">
        <v>0.165963620551008</v>
      </c>
      <c r="X16" s="17">
        <v>0.36741207903918899</v>
      </c>
      <c r="Y16" s="17">
        <v>0</v>
      </c>
      <c r="Z16" s="17"/>
      <c r="AA16" s="17">
        <v>0.33879546721390802</v>
      </c>
      <c r="AB16" s="17">
        <v>3.0764716747704101E-2</v>
      </c>
      <c r="AC16" s="17">
        <v>0</v>
      </c>
      <c r="AD16" s="17">
        <v>0.19922143351244301</v>
      </c>
      <c r="AE16" s="17">
        <v>0.16501416730721</v>
      </c>
      <c r="AF16" s="17"/>
      <c r="AG16" s="17">
        <v>0.43509799331030902</v>
      </c>
      <c r="AH16" s="17">
        <v>9.0162362631696094E-2</v>
      </c>
      <c r="AI16" s="17">
        <v>0</v>
      </c>
      <c r="AJ16" s="17">
        <v>0.112801155224307</v>
      </c>
      <c r="AK16" s="17">
        <v>0</v>
      </c>
    </row>
    <row r="17" spans="2:37" ht="16" x14ac:dyDescent="0.2">
      <c r="B17" s="18" t="s">
        <v>126</v>
      </c>
      <c r="C17" s="17">
        <v>2.2037171352985701E-2</v>
      </c>
      <c r="D17" s="17">
        <v>2.1893958065794999E-2</v>
      </c>
      <c r="E17" s="17">
        <v>2.2124755634199699E-2</v>
      </c>
      <c r="F17" s="17"/>
      <c r="G17" s="17">
        <v>0</v>
      </c>
      <c r="H17" s="17">
        <v>0</v>
      </c>
      <c r="I17" s="17">
        <v>0</v>
      </c>
      <c r="J17" s="17">
        <v>8.5626698023657896E-2</v>
      </c>
      <c r="K17" s="17">
        <v>8.8246086673895802E-2</v>
      </c>
      <c r="L17" s="17">
        <v>0</v>
      </c>
      <c r="M17" s="17"/>
      <c r="N17" s="17">
        <v>0</v>
      </c>
      <c r="O17" s="17">
        <v>0</v>
      </c>
      <c r="P17" s="17">
        <v>0</v>
      </c>
      <c r="Q17" s="17">
        <v>0</v>
      </c>
      <c r="R17" s="17">
        <v>0</v>
      </c>
      <c r="S17" s="17">
        <v>0</v>
      </c>
      <c r="T17" s="17">
        <v>0</v>
      </c>
      <c r="U17" s="17">
        <v>0</v>
      </c>
      <c r="V17" s="17">
        <v>9.9429433906286696E-2</v>
      </c>
      <c r="W17" s="17">
        <v>0</v>
      </c>
      <c r="X17" s="17">
        <v>0</v>
      </c>
      <c r="Y17" s="17">
        <v>0.30588536290718998</v>
      </c>
      <c r="Z17" s="17"/>
      <c r="AA17" s="17">
        <v>0</v>
      </c>
      <c r="AB17" s="17">
        <v>0</v>
      </c>
      <c r="AC17" s="17">
        <v>0</v>
      </c>
      <c r="AD17" s="17">
        <v>0</v>
      </c>
      <c r="AE17" s="17">
        <v>0</v>
      </c>
      <c r="AF17" s="17"/>
      <c r="AG17" s="17">
        <v>0</v>
      </c>
      <c r="AH17" s="17">
        <v>0</v>
      </c>
      <c r="AI17" s="17">
        <v>0</v>
      </c>
      <c r="AJ17" s="17">
        <v>0</v>
      </c>
      <c r="AK17" s="17">
        <v>0</v>
      </c>
    </row>
    <row r="18" spans="2:37" ht="16" x14ac:dyDescent="0.2">
      <c r="B18" s="18" t="s">
        <v>73</v>
      </c>
      <c r="C18" s="19">
        <v>0.137755551358622</v>
      </c>
      <c r="D18" s="19">
        <v>0.14019227111537799</v>
      </c>
      <c r="E18" s="19">
        <v>0.136265338036926</v>
      </c>
      <c r="F18" s="19"/>
      <c r="G18" s="19">
        <v>0.1282596567108</v>
      </c>
      <c r="H18" s="19">
        <v>0</v>
      </c>
      <c r="I18" s="19">
        <v>0.147215935455798</v>
      </c>
      <c r="J18" s="19">
        <v>0.23786143379489</v>
      </c>
      <c r="K18" s="19">
        <v>0</v>
      </c>
      <c r="L18" s="19">
        <v>0.34256982319427998</v>
      </c>
      <c r="M18" s="19"/>
      <c r="N18" s="19">
        <v>0.111542062066531</v>
      </c>
      <c r="O18" s="19">
        <v>0.36382747171899499</v>
      </c>
      <c r="P18" s="19">
        <v>0.15992973017932899</v>
      </c>
      <c r="Q18" s="19">
        <v>0.121509526028293</v>
      </c>
      <c r="R18" s="19">
        <v>0</v>
      </c>
      <c r="S18" s="19">
        <v>0.20905211025329801</v>
      </c>
      <c r="T18" s="19">
        <v>0.15350972105006899</v>
      </c>
      <c r="U18" s="19">
        <v>0</v>
      </c>
      <c r="V18" s="19">
        <v>0</v>
      </c>
      <c r="W18" s="19">
        <v>0.108872648460628</v>
      </c>
      <c r="X18" s="19">
        <v>0</v>
      </c>
      <c r="Y18" s="19">
        <v>0</v>
      </c>
      <c r="Z18" s="19"/>
      <c r="AA18" s="19">
        <v>0</v>
      </c>
      <c r="AB18" s="19">
        <v>0.14099654999028099</v>
      </c>
      <c r="AC18" s="19">
        <v>0.19666623574979</v>
      </c>
      <c r="AD18" s="19">
        <v>0.150149283176777</v>
      </c>
      <c r="AE18" s="19">
        <v>0</v>
      </c>
      <c r="AF18" s="19"/>
      <c r="AG18" s="19">
        <v>5.8991583662568702E-2</v>
      </c>
      <c r="AH18" s="19">
        <v>0.117814699127802</v>
      </c>
      <c r="AI18" s="19">
        <v>0.217833558114787</v>
      </c>
      <c r="AJ18" s="19">
        <v>0.28673205890056802</v>
      </c>
      <c r="AK18" s="19">
        <v>0</v>
      </c>
    </row>
    <row r="19" spans="2:37" x14ac:dyDescent="0.2">
      <c r="B19" s="16"/>
    </row>
    <row r="20" spans="2:37" x14ac:dyDescent="0.2">
      <c r="B20" t="s">
        <v>61</v>
      </c>
    </row>
    <row r="21" spans="2:37" x14ac:dyDescent="0.2">
      <c r="B21" t="s">
        <v>62</v>
      </c>
    </row>
    <row r="23" spans="2:37" x14ac:dyDescent="0.2">
      <c r="B23"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K17"/>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141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137</v>
      </c>
      <c r="C9" s="17">
        <v>0.416652743339677</v>
      </c>
      <c r="D9" s="17">
        <v>0.462134305521957</v>
      </c>
      <c r="E9" s="17">
        <v>0.37225182051199202</v>
      </c>
      <c r="F9" s="17"/>
      <c r="G9" s="17">
        <v>0.36040061101338</v>
      </c>
      <c r="H9" s="17">
        <v>0.42336591932052398</v>
      </c>
      <c r="I9" s="17">
        <v>0.44369603009157799</v>
      </c>
      <c r="J9" s="17">
        <v>0.42725233536746698</v>
      </c>
      <c r="K9" s="17">
        <v>0.411855179931989</v>
      </c>
      <c r="L9" s="17">
        <v>0.42108824362550101</v>
      </c>
      <c r="M9" s="17"/>
      <c r="N9" s="17">
        <v>0.41311224140654701</v>
      </c>
      <c r="O9" s="17">
        <v>0.40444216185739401</v>
      </c>
      <c r="P9" s="17">
        <v>0.43373464349938501</v>
      </c>
      <c r="Q9" s="17">
        <v>0.43957133939521797</v>
      </c>
      <c r="R9" s="17">
        <v>0.46979546072745698</v>
      </c>
      <c r="S9" s="17">
        <v>0.428658874941032</v>
      </c>
      <c r="T9" s="17">
        <v>0.42980306264989798</v>
      </c>
      <c r="U9" s="17">
        <v>0.43774895781824602</v>
      </c>
      <c r="V9" s="17">
        <v>0.33940668277175701</v>
      </c>
      <c r="W9" s="17">
        <v>0.44640590948321501</v>
      </c>
      <c r="X9" s="17">
        <v>0.39918854171970097</v>
      </c>
      <c r="Y9" s="17">
        <v>0.37276989824127599</v>
      </c>
      <c r="Z9" s="17"/>
      <c r="AA9" s="17">
        <v>0.40873586892066699</v>
      </c>
      <c r="AB9" s="17">
        <v>0.44569494945695998</v>
      </c>
      <c r="AC9" s="17">
        <v>0.43756764512072299</v>
      </c>
      <c r="AD9" s="17">
        <v>0.44106407330727598</v>
      </c>
      <c r="AE9" s="17">
        <v>0.40236312345005298</v>
      </c>
      <c r="AF9" s="17"/>
      <c r="AG9" s="17">
        <v>0.43968762741633399</v>
      </c>
      <c r="AH9" s="17">
        <v>0.42408074049442201</v>
      </c>
      <c r="AI9" s="17">
        <v>0.42797126014778503</v>
      </c>
      <c r="AJ9" s="17">
        <v>0.46858952681422</v>
      </c>
      <c r="AK9" s="17">
        <v>0.337620818592197</v>
      </c>
    </row>
    <row r="10" spans="2:37" ht="32" x14ac:dyDescent="0.2">
      <c r="B10" s="18" t="s">
        <v>138</v>
      </c>
      <c r="C10" s="17">
        <v>0.186016825570367</v>
      </c>
      <c r="D10" s="17">
        <v>0.18919435885802099</v>
      </c>
      <c r="E10" s="17">
        <v>0.18291479029457799</v>
      </c>
      <c r="F10" s="17"/>
      <c r="G10" s="17">
        <v>0.29306526029902702</v>
      </c>
      <c r="H10" s="17">
        <v>0.22434447346634601</v>
      </c>
      <c r="I10" s="17">
        <v>0.20269967622434601</v>
      </c>
      <c r="J10" s="17">
        <v>0.120668770955891</v>
      </c>
      <c r="K10" s="17">
        <v>0.13259727516540001</v>
      </c>
      <c r="L10" s="17">
        <v>0.15943973221277299</v>
      </c>
      <c r="M10" s="17"/>
      <c r="N10" s="17">
        <v>0.23365525428950901</v>
      </c>
      <c r="O10" s="17">
        <v>0.19315337249873499</v>
      </c>
      <c r="P10" s="17">
        <v>0.17577786544799501</v>
      </c>
      <c r="Q10" s="17">
        <v>0.13383532101512999</v>
      </c>
      <c r="R10" s="17">
        <v>0.19112043386246899</v>
      </c>
      <c r="S10" s="17">
        <v>0.17722139305013401</v>
      </c>
      <c r="T10" s="17">
        <v>0.18813398055223399</v>
      </c>
      <c r="U10" s="17">
        <v>0.21238001718048899</v>
      </c>
      <c r="V10" s="17">
        <v>0.17649057664942799</v>
      </c>
      <c r="W10" s="17">
        <v>0.15739692715008699</v>
      </c>
      <c r="X10" s="17">
        <v>0.204081684503953</v>
      </c>
      <c r="Y10" s="17">
        <v>0.180692901947693</v>
      </c>
      <c r="Z10" s="17"/>
      <c r="AA10" s="17">
        <v>0.18006153286622001</v>
      </c>
      <c r="AB10" s="17">
        <v>0.198996098673203</v>
      </c>
      <c r="AC10" s="17">
        <v>0.19609892848898</v>
      </c>
      <c r="AD10" s="17">
        <v>0.157509674985328</v>
      </c>
      <c r="AE10" s="17">
        <v>0.29141790738163298</v>
      </c>
      <c r="AF10" s="17"/>
      <c r="AG10" s="17">
        <v>0.173731812144263</v>
      </c>
      <c r="AH10" s="17">
        <v>0.192513483505908</v>
      </c>
      <c r="AI10" s="17">
        <v>0.199328123928043</v>
      </c>
      <c r="AJ10" s="17">
        <v>0.140700317323424</v>
      </c>
      <c r="AK10" s="17">
        <v>0.36167319829954198</v>
      </c>
    </row>
    <row r="11" spans="2:37" ht="32" x14ac:dyDescent="0.2">
      <c r="B11" s="18" t="s">
        <v>139</v>
      </c>
      <c r="C11" s="17">
        <v>0.12521416919155401</v>
      </c>
      <c r="D11" s="17">
        <v>0.11248242401664001</v>
      </c>
      <c r="E11" s="17">
        <v>0.13764340881854101</v>
      </c>
      <c r="F11" s="17"/>
      <c r="G11" s="17">
        <v>0.149832332725155</v>
      </c>
      <c r="H11" s="17">
        <v>0.15757989443115999</v>
      </c>
      <c r="I11" s="17">
        <v>0.106221743673644</v>
      </c>
      <c r="J11" s="17">
        <v>0.12142558751561799</v>
      </c>
      <c r="K11" s="17">
        <v>0.12168888216917299</v>
      </c>
      <c r="L11" s="17">
        <v>0.10354800330472801</v>
      </c>
      <c r="M11" s="17"/>
      <c r="N11" s="17">
        <v>0.13353410937663199</v>
      </c>
      <c r="O11" s="17">
        <v>0.15663712205806299</v>
      </c>
      <c r="P11" s="17">
        <v>0.140582521150312</v>
      </c>
      <c r="Q11" s="17">
        <v>0.13560443681223799</v>
      </c>
      <c r="R11" s="17">
        <v>8.1154336307735997E-2</v>
      </c>
      <c r="S11" s="17">
        <v>9.4327991440903397E-2</v>
      </c>
      <c r="T11" s="17">
        <v>8.3895154457704402E-2</v>
      </c>
      <c r="U11" s="17">
        <v>0.13079299611744799</v>
      </c>
      <c r="V11" s="17">
        <v>0.149930481701437</v>
      </c>
      <c r="W11" s="17">
        <v>0.12244182762021601</v>
      </c>
      <c r="X11" s="17">
        <v>0.1214766877746</v>
      </c>
      <c r="Y11" s="17">
        <v>9.9167356343499893E-2</v>
      </c>
      <c r="Z11" s="17"/>
      <c r="AA11" s="17">
        <v>0.120429766081039</v>
      </c>
      <c r="AB11" s="17">
        <v>0.14338289867654599</v>
      </c>
      <c r="AC11" s="17">
        <v>0.121711370638939</v>
      </c>
      <c r="AD11" s="17">
        <v>0.105365723110349</v>
      </c>
      <c r="AE11" s="17">
        <v>0.14397168885591399</v>
      </c>
      <c r="AF11" s="17"/>
      <c r="AG11" s="17">
        <v>0.11094353303382901</v>
      </c>
      <c r="AH11" s="17">
        <v>0.14145147897191801</v>
      </c>
      <c r="AI11" s="17">
        <v>0.13545856593611799</v>
      </c>
      <c r="AJ11" s="17">
        <v>8.4928614269325506E-2</v>
      </c>
      <c r="AK11" s="17">
        <v>9.8595236211931198E-2</v>
      </c>
    </row>
    <row r="12" spans="2:37" ht="16" x14ac:dyDescent="0.2">
      <c r="B12" s="18" t="s">
        <v>140</v>
      </c>
      <c r="C12" s="19">
        <v>0.27211626189839799</v>
      </c>
      <c r="D12" s="19">
        <v>0.23618891160338501</v>
      </c>
      <c r="E12" s="19">
        <v>0.30718998037489098</v>
      </c>
      <c r="F12" s="19"/>
      <c r="G12" s="19">
        <v>0.196701795962437</v>
      </c>
      <c r="H12" s="19">
        <v>0.194709712781968</v>
      </c>
      <c r="I12" s="19">
        <v>0.247382550010432</v>
      </c>
      <c r="J12" s="19">
        <v>0.33065330616102501</v>
      </c>
      <c r="K12" s="19">
        <v>0.33385866273343801</v>
      </c>
      <c r="L12" s="19">
        <v>0.315924020857</v>
      </c>
      <c r="M12" s="19"/>
      <c r="N12" s="19">
        <v>0.219698394927312</v>
      </c>
      <c r="O12" s="19">
        <v>0.24576734358580901</v>
      </c>
      <c r="P12" s="19">
        <v>0.24990496990230801</v>
      </c>
      <c r="Q12" s="19">
        <v>0.29098890277741501</v>
      </c>
      <c r="R12" s="19">
        <v>0.257929769102338</v>
      </c>
      <c r="S12" s="19">
        <v>0.29979174056793101</v>
      </c>
      <c r="T12" s="19">
        <v>0.29816780234016399</v>
      </c>
      <c r="U12" s="19">
        <v>0.219078028883816</v>
      </c>
      <c r="V12" s="19">
        <v>0.334172258877379</v>
      </c>
      <c r="W12" s="19">
        <v>0.27375533574648198</v>
      </c>
      <c r="X12" s="19">
        <v>0.27525308600174597</v>
      </c>
      <c r="Y12" s="19">
        <v>0.34736984346753202</v>
      </c>
      <c r="Z12" s="19"/>
      <c r="AA12" s="19">
        <v>0.290772832132075</v>
      </c>
      <c r="AB12" s="19">
        <v>0.211926053193289</v>
      </c>
      <c r="AC12" s="19">
        <v>0.24462205575135801</v>
      </c>
      <c r="AD12" s="19">
        <v>0.29606052859704701</v>
      </c>
      <c r="AE12" s="19">
        <v>0.16224728031239999</v>
      </c>
      <c r="AF12" s="19"/>
      <c r="AG12" s="19">
        <v>0.275637027405575</v>
      </c>
      <c r="AH12" s="19">
        <v>0.24195429702775301</v>
      </c>
      <c r="AI12" s="19">
        <v>0.23724204998805401</v>
      </c>
      <c r="AJ12" s="19">
        <v>0.30578154159303</v>
      </c>
      <c r="AK12" s="19">
        <v>0.20211074689632999</v>
      </c>
    </row>
    <row r="13" spans="2:37" x14ac:dyDescent="0.2">
      <c r="B13" s="16"/>
    </row>
    <row r="14" spans="2:37" x14ac:dyDescent="0.2">
      <c r="B14" t="s">
        <v>61</v>
      </c>
    </row>
    <row r="15" spans="2:37" x14ac:dyDescent="0.2">
      <c r="B15" t="s">
        <v>62</v>
      </c>
    </row>
    <row r="17" spans="2:2" x14ac:dyDescent="0.2">
      <c r="B17"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K26"/>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154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80" x14ac:dyDescent="0.2">
      <c r="B9" s="18" t="s">
        <v>142</v>
      </c>
      <c r="C9" s="17">
        <v>0.54616997299685399</v>
      </c>
      <c r="D9" s="17">
        <v>0.51708369912577101</v>
      </c>
      <c r="E9" s="17">
        <v>0.577475175053351</v>
      </c>
      <c r="F9" s="17"/>
      <c r="G9" s="17">
        <v>0.43049065218188398</v>
      </c>
      <c r="H9" s="17">
        <v>0.47526254408355501</v>
      </c>
      <c r="I9" s="17">
        <v>0.49482642218955097</v>
      </c>
      <c r="J9" s="17">
        <v>0.61016143561531699</v>
      </c>
      <c r="K9" s="17">
        <v>0.55218085748970502</v>
      </c>
      <c r="L9" s="17">
        <v>0.69470954350582204</v>
      </c>
      <c r="M9" s="17"/>
      <c r="N9" s="17">
        <v>0.52682707989473698</v>
      </c>
      <c r="O9" s="17">
        <v>0.59584049284646701</v>
      </c>
      <c r="P9" s="17">
        <v>0.54351215808657705</v>
      </c>
      <c r="Q9" s="17">
        <v>0.55907121321470099</v>
      </c>
      <c r="R9" s="17">
        <v>0.58054680964953898</v>
      </c>
      <c r="S9" s="17">
        <v>0.50234342237981799</v>
      </c>
      <c r="T9" s="17">
        <v>0.57509405424567595</v>
      </c>
      <c r="U9" s="17">
        <v>0.47965251167998502</v>
      </c>
      <c r="V9" s="17">
        <v>0.51656752516714799</v>
      </c>
      <c r="W9" s="17">
        <v>0.58110847893818696</v>
      </c>
      <c r="X9" s="17">
        <v>0.479026328688757</v>
      </c>
      <c r="Y9" s="17">
        <v>0.562181877884387</v>
      </c>
      <c r="Z9" s="17"/>
      <c r="AA9" s="17">
        <v>0.57084232280911396</v>
      </c>
      <c r="AB9" s="17">
        <v>0.48922039472398998</v>
      </c>
      <c r="AC9" s="17">
        <v>0.56452914869618398</v>
      </c>
      <c r="AD9" s="17">
        <v>0.563018393624243</v>
      </c>
      <c r="AE9" s="17">
        <v>0.53541426495216105</v>
      </c>
      <c r="AF9" s="17"/>
      <c r="AG9" s="17">
        <v>0.57317534471254805</v>
      </c>
      <c r="AH9" s="17">
        <v>0.54985406553294103</v>
      </c>
      <c r="AI9" s="17">
        <v>0.56464103137218502</v>
      </c>
      <c r="AJ9" s="17">
        <v>0.54522696434185203</v>
      </c>
      <c r="AK9" s="17">
        <v>0.50608784979550103</v>
      </c>
    </row>
    <row r="10" spans="2:37" ht="80" x14ac:dyDescent="0.2">
      <c r="B10" s="18" t="s">
        <v>143</v>
      </c>
      <c r="C10" s="17">
        <v>0.34602243407001698</v>
      </c>
      <c r="D10" s="17">
        <v>0.35745630769661901</v>
      </c>
      <c r="E10" s="17">
        <v>0.33371629524468399</v>
      </c>
      <c r="F10" s="17"/>
      <c r="G10" s="17">
        <v>0.246163939014134</v>
      </c>
      <c r="H10" s="17">
        <v>0.30734458986638702</v>
      </c>
      <c r="I10" s="17">
        <v>0.37963852403375298</v>
      </c>
      <c r="J10" s="17">
        <v>0.38422586385392199</v>
      </c>
      <c r="K10" s="17">
        <v>0.46006248877081501</v>
      </c>
      <c r="L10" s="17">
        <v>0.32572272053385598</v>
      </c>
      <c r="M10" s="17"/>
      <c r="N10" s="17">
        <v>0.32706471423432898</v>
      </c>
      <c r="O10" s="17">
        <v>0.34777542583388998</v>
      </c>
      <c r="P10" s="17">
        <v>0.33568776054118998</v>
      </c>
      <c r="Q10" s="17">
        <v>0.35887439732653698</v>
      </c>
      <c r="R10" s="17">
        <v>0.26272069133562098</v>
      </c>
      <c r="S10" s="17">
        <v>0.34603007107071099</v>
      </c>
      <c r="T10" s="17">
        <v>0.39564272421192098</v>
      </c>
      <c r="U10" s="17">
        <v>0.397403849368344</v>
      </c>
      <c r="V10" s="17">
        <v>0.40196881070361801</v>
      </c>
      <c r="W10" s="17">
        <v>0.27890430791347998</v>
      </c>
      <c r="X10" s="17">
        <v>0.38587616731368002</v>
      </c>
      <c r="Y10" s="17">
        <v>0.37111252934628403</v>
      </c>
      <c r="Z10" s="17"/>
      <c r="AA10" s="17">
        <v>0.30751851914496903</v>
      </c>
      <c r="AB10" s="17">
        <v>0.32896837312988902</v>
      </c>
      <c r="AC10" s="17">
        <v>0.28753333975822398</v>
      </c>
      <c r="AD10" s="17">
        <v>0.42575770750132402</v>
      </c>
      <c r="AE10" s="17">
        <v>0.30947038311976699</v>
      </c>
      <c r="AF10" s="17"/>
      <c r="AG10" s="17">
        <v>0.35739728884106498</v>
      </c>
      <c r="AH10" s="17">
        <v>0.32261164903802397</v>
      </c>
      <c r="AI10" s="17">
        <v>0.34936442159465297</v>
      </c>
      <c r="AJ10" s="17">
        <v>0.46397650521265399</v>
      </c>
      <c r="AK10" s="17">
        <v>0.34565348807100099</v>
      </c>
    </row>
    <row r="11" spans="2:37" ht="48" x14ac:dyDescent="0.2">
      <c r="B11" s="18" t="s">
        <v>144</v>
      </c>
      <c r="C11" s="17">
        <v>0.31706140507741798</v>
      </c>
      <c r="D11" s="17">
        <v>0.31416301375596301</v>
      </c>
      <c r="E11" s="17">
        <v>0.320180908330366</v>
      </c>
      <c r="F11" s="17"/>
      <c r="G11" s="17">
        <v>0.405218231180761</v>
      </c>
      <c r="H11" s="17">
        <v>0.43792151965235898</v>
      </c>
      <c r="I11" s="17">
        <v>0.35493192333929102</v>
      </c>
      <c r="J11" s="17">
        <v>0.30510819996970001</v>
      </c>
      <c r="K11" s="17">
        <v>0.23277777296859201</v>
      </c>
      <c r="L11" s="17">
        <v>0.164064945087189</v>
      </c>
      <c r="M11" s="17"/>
      <c r="N11" s="17">
        <v>0.35833960556823502</v>
      </c>
      <c r="O11" s="17">
        <v>0.291653824922597</v>
      </c>
      <c r="P11" s="17">
        <v>0.347599191182974</v>
      </c>
      <c r="Q11" s="17">
        <v>0.29620316212804698</v>
      </c>
      <c r="R11" s="17">
        <v>0.29457246890828298</v>
      </c>
      <c r="S11" s="17">
        <v>0.37722260634374399</v>
      </c>
      <c r="T11" s="17">
        <v>0.33672775742923899</v>
      </c>
      <c r="U11" s="17">
        <v>0.32266471718557599</v>
      </c>
      <c r="V11" s="17">
        <v>0.30986947189033698</v>
      </c>
      <c r="W11" s="17">
        <v>0.23626628128073801</v>
      </c>
      <c r="X11" s="17">
        <v>0.30001499958911998</v>
      </c>
      <c r="Y11" s="17">
        <v>0.31838340572478502</v>
      </c>
      <c r="Z11" s="17"/>
      <c r="AA11" s="17">
        <v>0.36331113907949197</v>
      </c>
      <c r="AB11" s="17">
        <v>0.359579855853563</v>
      </c>
      <c r="AC11" s="17">
        <v>0.25962379639118399</v>
      </c>
      <c r="AD11" s="17">
        <v>0.26354260150167103</v>
      </c>
      <c r="AE11" s="17">
        <v>0.365478065869693</v>
      </c>
      <c r="AF11" s="17"/>
      <c r="AG11" s="17">
        <v>0.279746049362459</v>
      </c>
      <c r="AH11" s="17">
        <v>0.35594198285228301</v>
      </c>
      <c r="AI11" s="17">
        <v>0.25726780563117402</v>
      </c>
      <c r="AJ11" s="17">
        <v>0.256618111249592</v>
      </c>
      <c r="AK11" s="17">
        <v>0.30031429891646899</v>
      </c>
    </row>
    <row r="12" spans="2:37" ht="96" x14ac:dyDescent="0.2">
      <c r="B12" s="18" t="s">
        <v>145</v>
      </c>
      <c r="C12" s="17">
        <v>0.29994557727518101</v>
      </c>
      <c r="D12" s="17">
        <v>0.28953524969472799</v>
      </c>
      <c r="E12" s="17">
        <v>0.31115008596628502</v>
      </c>
      <c r="F12" s="17"/>
      <c r="G12" s="17">
        <v>0.33774811764845097</v>
      </c>
      <c r="H12" s="17">
        <v>0.36369803420811098</v>
      </c>
      <c r="I12" s="17">
        <v>0.35118581437361601</v>
      </c>
      <c r="J12" s="17">
        <v>0.29429363240678202</v>
      </c>
      <c r="K12" s="17">
        <v>0.22369608007151401</v>
      </c>
      <c r="L12" s="17">
        <v>0.21833485230068</v>
      </c>
      <c r="M12" s="17"/>
      <c r="N12" s="17">
        <v>0.33069684332121002</v>
      </c>
      <c r="O12" s="17">
        <v>0.25702597268316202</v>
      </c>
      <c r="P12" s="17">
        <v>0.28080374472862402</v>
      </c>
      <c r="Q12" s="17">
        <v>0.242957819484341</v>
      </c>
      <c r="R12" s="17">
        <v>0.32393797357708598</v>
      </c>
      <c r="S12" s="17">
        <v>0.34499369447483502</v>
      </c>
      <c r="T12" s="17">
        <v>0.242462918265722</v>
      </c>
      <c r="U12" s="17">
        <v>0.36724342887136102</v>
      </c>
      <c r="V12" s="17">
        <v>0.35513700178924701</v>
      </c>
      <c r="W12" s="17">
        <v>0.28931116755179698</v>
      </c>
      <c r="X12" s="17">
        <v>0.217689204275932</v>
      </c>
      <c r="Y12" s="17">
        <v>0.41724527098943998</v>
      </c>
      <c r="Z12" s="17"/>
      <c r="AA12" s="17">
        <v>0.26246605743156598</v>
      </c>
      <c r="AB12" s="17">
        <v>0.34697435845498098</v>
      </c>
      <c r="AC12" s="17">
        <v>0.28683316298674</v>
      </c>
      <c r="AD12" s="17">
        <v>0.26575047507212202</v>
      </c>
      <c r="AE12" s="17">
        <v>0.41949853244146401</v>
      </c>
      <c r="AF12" s="17"/>
      <c r="AG12" s="17">
        <v>0.241706480153036</v>
      </c>
      <c r="AH12" s="17">
        <v>0.33357261007588102</v>
      </c>
      <c r="AI12" s="17">
        <v>0.27604610205939001</v>
      </c>
      <c r="AJ12" s="17">
        <v>0.25042272716061298</v>
      </c>
      <c r="AK12" s="17">
        <v>0.35231479089842999</v>
      </c>
    </row>
    <row r="13" spans="2:37" ht="64" x14ac:dyDescent="0.2">
      <c r="B13" s="18" t="s">
        <v>146</v>
      </c>
      <c r="C13" s="17">
        <v>0.221265352206551</v>
      </c>
      <c r="D13" s="17">
        <v>0.23551314758438799</v>
      </c>
      <c r="E13" s="17">
        <v>0.205930623697164</v>
      </c>
      <c r="F13" s="17"/>
      <c r="G13" s="17">
        <v>0.20782532927541</v>
      </c>
      <c r="H13" s="17">
        <v>0.22967166051773399</v>
      </c>
      <c r="I13" s="17">
        <v>0.24755364401563301</v>
      </c>
      <c r="J13" s="17">
        <v>0.20680144704122499</v>
      </c>
      <c r="K13" s="17">
        <v>0.22344707387877299</v>
      </c>
      <c r="L13" s="17">
        <v>0.21027249392931399</v>
      </c>
      <c r="M13" s="17"/>
      <c r="N13" s="17">
        <v>0.245789427899788</v>
      </c>
      <c r="O13" s="17">
        <v>0.253863163319136</v>
      </c>
      <c r="P13" s="17">
        <v>0.26947978740125</v>
      </c>
      <c r="Q13" s="17">
        <v>0.21590790608626401</v>
      </c>
      <c r="R13" s="17">
        <v>0.161086893724736</v>
      </c>
      <c r="S13" s="17">
        <v>0.18987740191399199</v>
      </c>
      <c r="T13" s="17">
        <v>0.18574131204681499</v>
      </c>
      <c r="U13" s="17">
        <v>0.24940163439771501</v>
      </c>
      <c r="V13" s="17">
        <v>0.24933542919024301</v>
      </c>
      <c r="W13" s="17">
        <v>0.19291653330240599</v>
      </c>
      <c r="X13" s="17">
        <v>0.17285877149124701</v>
      </c>
      <c r="Y13" s="17">
        <v>0.186646088006341</v>
      </c>
      <c r="Z13" s="17"/>
      <c r="AA13" s="17">
        <v>0.24931452986505201</v>
      </c>
      <c r="AB13" s="17">
        <v>0.228852049560617</v>
      </c>
      <c r="AC13" s="17">
        <v>0.14788102274794901</v>
      </c>
      <c r="AD13" s="17">
        <v>0.24195141143742799</v>
      </c>
      <c r="AE13" s="17">
        <v>0.22151725725184099</v>
      </c>
      <c r="AF13" s="17"/>
      <c r="AG13" s="17">
        <v>0.24202101764765299</v>
      </c>
      <c r="AH13" s="17">
        <v>0.22320690402013901</v>
      </c>
      <c r="AI13" s="17">
        <v>0.155412205392397</v>
      </c>
      <c r="AJ13" s="17">
        <v>0.26166826872118398</v>
      </c>
      <c r="AK13" s="17">
        <v>0.18101959600853301</v>
      </c>
    </row>
    <row r="14" spans="2:37" ht="64" x14ac:dyDescent="0.2">
      <c r="B14" s="18" t="s">
        <v>147</v>
      </c>
      <c r="C14" s="17">
        <v>0.18617401086632701</v>
      </c>
      <c r="D14" s="17">
        <v>0.19825747149928399</v>
      </c>
      <c r="E14" s="17">
        <v>0.17316872946338799</v>
      </c>
      <c r="F14" s="17"/>
      <c r="G14" s="17">
        <v>0.192452778345062</v>
      </c>
      <c r="H14" s="17">
        <v>0.229232753319322</v>
      </c>
      <c r="I14" s="17">
        <v>0.24761095460424101</v>
      </c>
      <c r="J14" s="17">
        <v>0.135173831758088</v>
      </c>
      <c r="K14" s="17">
        <v>0.11137728215696099</v>
      </c>
      <c r="L14" s="17">
        <v>0.174671535637831</v>
      </c>
      <c r="M14" s="17"/>
      <c r="N14" s="17">
        <v>0.26340082662602399</v>
      </c>
      <c r="O14" s="17">
        <v>0.156096076513038</v>
      </c>
      <c r="P14" s="17">
        <v>0.18850575283134899</v>
      </c>
      <c r="Q14" s="17">
        <v>0.15890886236225499</v>
      </c>
      <c r="R14" s="17">
        <v>0.18125667767811601</v>
      </c>
      <c r="S14" s="17">
        <v>0.16229535036509601</v>
      </c>
      <c r="T14" s="17">
        <v>0.20312016576837</v>
      </c>
      <c r="U14" s="17">
        <v>0.14844772409099799</v>
      </c>
      <c r="V14" s="17">
        <v>0.210997927352649</v>
      </c>
      <c r="W14" s="17">
        <v>0.11337205312023001</v>
      </c>
      <c r="X14" s="17">
        <v>0.20589634744260599</v>
      </c>
      <c r="Y14" s="17">
        <v>0.202580400685613</v>
      </c>
      <c r="Z14" s="17"/>
      <c r="AA14" s="17">
        <v>0.21134060380662201</v>
      </c>
      <c r="AB14" s="17">
        <v>0.20180380375266599</v>
      </c>
      <c r="AC14" s="17">
        <v>0.180141806362</v>
      </c>
      <c r="AD14" s="17">
        <v>0.19261815922943501</v>
      </c>
      <c r="AE14" s="17">
        <v>0.147459869740767</v>
      </c>
      <c r="AF14" s="17"/>
      <c r="AG14" s="17">
        <v>0.187415990338927</v>
      </c>
      <c r="AH14" s="17">
        <v>0.18398743718441701</v>
      </c>
      <c r="AI14" s="17">
        <v>0.17565017320642301</v>
      </c>
      <c r="AJ14" s="17">
        <v>0.228314362857898</v>
      </c>
      <c r="AK14" s="17">
        <v>0.17732410008435001</v>
      </c>
    </row>
    <row r="15" spans="2:37" ht="64" x14ac:dyDescent="0.2">
      <c r="B15" s="18" t="s">
        <v>148</v>
      </c>
      <c r="C15" s="17">
        <v>0.18448511717465399</v>
      </c>
      <c r="D15" s="17">
        <v>0.187727972388679</v>
      </c>
      <c r="E15" s="17">
        <v>0.18099487163254899</v>
      </c>
      <c r="F15" s="17"/>
      <c r="G15" s="17">
        <v>0.112078705319874</v>
      </c>
      <c r="H15" s="17">
        <v>0.225146213280291</v>
      </c>
      <c r="I15" s="17">
        <v>0.168949725450842</v>
      </c>
      <c r="J15" s="17">
        <v>0.23912447851041499</v>
      </c>
      <c r="K15" s="17">
        <v>0.14207259515461701</v>
      </c>
      <c r="L15" s="17">
        <v>0.200096936947321</v>
      </c>
      <c r="M15" s="17"/>
      <c r="N15" s="17">
        <v>0.19136279728597699</v>
      </c>
      <c r="O15" s="17">
        <v>0.19999435814673</v>
      </c>
      <c r="P15" s="17">
        <v>0.188257806612706</v>
      </c>
      <c r="Q15" s="17">
        <v>0.17735240785773701</v>
      </c>
      <c r="R15" s="17">
        <v>0.152271112761621</v>
      </c>
      <c r="S15" s="17">
        <v>0.221749108948323</v>
      </c>
      <c r="T15" s="17">
        <v>0.16435120454857799</v>
      </c>
      <c r="U15" s="17">
        <v>0.19507398157914899</v>
      </c>
      <c r="V15" s="17">
        <v>0.172811622286485</v>
      </c>
      <c r="W15" s="17">
        <v>0.18265818328615699</v>
      </c>
      <c r="X15" s="17">
        <v>0.14286809255174501</v>
      </c>
      <c r="Y15" s="17">
        <v>0.21308573188010299</v>
      </c>
      <c r="Z15" s="17"/>
      <c r="AA15" s="17">
        <v>0.17263481878671399</v>
      </c>
      <c r="AB15" s="17">
        <v>0.14830496909656199</v>
      </c>
      <c r="AC15" s="17">
        <v>0.18424267819226101</v>
      </c>
      <c r="AD15" s="17">
        <v>0.23286700443684599</v>
      </c>
      <c r="AE15" s="17">
        <v>0.22301073482990899</v>
      </c>
      <c r="AF15" s="17"/>
      <c r="AG15" s="17">
        <v>0.18766397275305299</v>
      </c>
      <c r="AH15" s="17">
        <v>0.17872014504741501</v>
      </c>
      <c r="AI15" s="17">
        <v>0.169274473449855</v>
      </c>
      <c r="AJ15" s="17">
        <v>0.17843830830440899</v>
      </c>
      <c r="AK15" s="17">
        <v>0.15533182581879201</v>
      </c>
    </row>
    <row r="16" spans="2:37" ht="64" x14ac:dyDescent="0.2">
      <c r="B16" s="18" t="s">
        <v>149</v>
      </c>
      <c r="C16" s="17">
        <v>0.146626559771</v>
      </c>
      <c r="D16" s="17">
        <v>0.141871666679352</v>
      </c>
      <c r="E16" s="17">
        <v>0.151744193251687</v>
      </c>
      <c r="F16" s="17"/>
      <c r="G16" s="17">
        <v>0.16940431974275999</v>
      </c>
      <c r="H16" s="17">
        <v>0.18531675392824701</v>
      </c>
      <c r="I16" s="17">
        <v>0.138237728693484</v>
      </c>
      <c r="J16" s="17">
        <v>0.11422325083929701</v>
      </c>
      <c r="K16" s="17">
        <v>0.10027603046057</v>
      </c>
      <c r="L16" s="17">
        <v>0.155459339315481</v>
      </c>
      <c r="M16" s="17"/>
      <c r="N16" s="17">
        <v>0.161000868502224</v>
      </c>
      <c r="O16" s="17">
        <v>0.15739508262066901</v>
      </c>
      <c r="P16" s="17">
        <v>0.10840737663338899</v>
      </c>
      <c r="Q16" s="17">
        <v>0.12558487769240201</v>
      </c>
      <c r="R16" s="17">
        <v>0.11609031043637399</v>
      </c>
      <c r="S16" s="17">
        <v>0.189442980080331</v>
      </c>
      <c r="T16" s="17">
        <v>0.15794293454122399</v>
      </c>
      <c r="U16" s="17">
        <v>0.12530281476283001</v>
      </c>
      <c r="V16" s="17">
        <v>0.14785469818310201</v>
      </c>
      <c r="W16" s="17">
        <v>0.13194240599975501</v>
      </c>
      <c r="X16" s="17">
        <v>0.17917824573659499</v>
      </c>
      <c r="Y16" s="17">
        <v>0.12689031088460301</v>
      </c>
      <c r="Z16" s="17"/>
      <c r="AA16" s="17">
        <v>0.117805587553205</v>
      </c>
      <c r="AB16" s="17">
        <v>0.177140751178405</v>
      </c>
      <c r="AC16" s="17">
        <v>0.16088790407185699</v>
      </c>
      <c r="AD16" s="17">
        <v>0.152464713479771</v>
      </c>
      <c r="AE16" s="17">
        <v>0.172865325047277</v>
      </c>
      <c r="AF16" s="17"/>
      <c r="AG16" s="17">
        <v>0.10126124403504599</v>
      </c>
      <c r="AH16" s="17">
        <v>0.168003346950379</v>
      </c>
      <c r="AI16" s="17">
        <v>0.112734529572599</v>
      </c>
      <c r="AJ16" s="17">
        <v>0.18462413790957</v>
      </c>
      <c r="AK16" s="17">
        <v>0.24329196741574599</v>
      </c>
    </row>
    <row r="17" spans="2:37" ht="96" x14ac:dyDescent="0.2">
      <c r="B17" s="18" t="s">
        <v>150</v>
      </c>
      <c r="C17" s="17">
        <v>0.145188238477098</v>
      </c>
      <c r="D17" s="17">
        <v>0.16255706145124399</v>
      </c>
      <c r="E17" s="17">
        <v>0.12649438600568599</v>
      </c>
      <c r="F17" s="17"/>
      <c r="G17" s="17">
        <v>0.21807236568944199</v>
      </c>
      <c r="H17" s="17">
        <v>0.19374399335711401</v>
      </c>
      <c r="I17" s="17">
        <v>0.13542445066033701</v>
      </c>
      <c r="J17" s="17">
        <v>0.121013710316255</v>
      </c>
      <c r="K17" s="17">
        <v>0.108624023527071</v>
      </c>
      <c r="L17" s="17">
        <v>9.4047578737689194E-2</v>
      </c>
      <c r="M17" s="17"/>
      <c r="N17" s="17">
        <v>0.16719677216651499</v>
      </c>
      <c r="O17" s="17">
        <v>0.15550642654796501</v>
      </c>
      <c r="P17" s="17">
        <v>0.106022135159688</v>
      </c>
      <c r="Q17" s="17">
        <v>0.123589823549659</v>
      </c>
      <c r="R17" s="17">
        <v>0.15524703276830301</v>
      </c>
      <c r="S17" s="17">
        <v>0.17655632071872401</v>
      </c>
      <c r="T17" s="17">
        <v>0.104331209408334</v>
      </c>
      <c r="U17" s="17">
        <v>0.21225320144759399</v>
      </c>
      <c r="V17" s="17">
        <v>0.144274542542393</v>
      </c>
      <c r="W17" s="17">
        <v>0.101609376670534</v>
      </c>
      <c r="X17" s="17">
        <v>0.150534388175981</v>
      </c>
      <c r="Y17" s="17">
        <v>0.182895517730015</v>
      </c>
      <c r="Z17" s="17"/>
      <c r="AA17" s="17">
        <v>0.13545739463929099</v>
      </c>
      <c r="AB17" s="17">
        <v>0.17385824555503199</v>
      </c>
      <c r="AC17" s="17">
        <v>0.120306197554769</v>
      </c>
      <c r="AD17" s="17">
        <v>0.15766570375066899</v>
      </c>
      <c r="AE17" s="17">
        <v>0.196408859285158</v>
      </c>
      <c r="AF17" s="17"/>
      <c r="AG17" s="17">
        <v>0.13144370200974101</v>
      </c>
      <c r="AH17" s="17">
        <v>0.15952303112848101</v>
      </c>
      <c r="AI17" s="17">
        <v>5.9202948480789698E-2</v>
      </c>
      <c r="AJ17" s="17">
        <v>0.16987706991809501</v>
      </c>
      <c r="AK17" s="17">
        <v>0.15450531090414901</v>
      </c>
    </row>
    <row r="18" spans="2:37" ht="64" x14ac:dyDescent="0.2">
      <c r="B18" s="18" t="s">
        <v>151</v>
      </c>
      <c r="C18" s="17">
        <v>0.116268783086119</v>
      </c>
      <c r="D18" s="17">
        <v>0.12501972460956701</v>
      </c>
      <c r="E18" s="17">
        <v>0.10685025138314801</v>
      </c>
      <c r="F18" s="17"/>
      <c r="G18" s="17">
        <v>0.13124486875615099</v>
      </c>
      <c r="H18" s="17">
        <v>0.16363350560456599</v>
      </c>
      <c r="I18" s="17">
        <v>0.12858745372621599</v>
      </c>
      <c r="J18" s="17">
        <v>0.11178705657857201</v>
      </c>
      <c r="K18" s="17">
        <v>0.101349546164266</v>
      </c>
      <c r="L18" s="17">
        <v>6.1768265623823301E-2</v>
      </c>
      <c r="M18" s="17"/>
      <c r="N18" s="17">
        <v>0.149490656202863</v>
      </c>
      <c r="O18" s="17">
        <v>0.123577890913704</v>
      </c>
      <c r="P18" s="17">
        <v>0.126466209220782</v>
      </c>
      <c r="Q18" s="17">
        <v>0.11497377337381399</v>
      </c>
      <c r="R18" s="17">
        <v>8.8522573707996197E-2</v>
      </c>
      <c r="S18" s="17">
        <v>0.12665437165767199</v>
      </c>
      <c r="T18" s="17">
        <v>0.12359125958640101</v>
      </c>
      <c r="U18" s="17">
        <v>9.0090594527227397E-2</v>
      </c>
      <c r="V18" s="17">
        <v>0.13570246634334701</v>
      </c>
      <c r="W18" s="17">
        <v>6.1106526605117797E-2</v>
      </c>
      <c r="X18" s="17">
        <v>9.1223073525228904E-2</v>
      </c>
      <c r="Y18" s="17">
        <v>8.5796602842995603E-2</v>
      </c>
      <c r="Z18" s="17"/>
      <c r="AA18" s="17">
        <v>9.1143797995037995E-2</v>
      </c>
      <c r="AB18" s="17">
        <v>0.156744059330961</v>
      </c>
      <c r="AC18" s="17">
        <v>0.119448674195196</v>
      </c>
      <c r="AD18" s="17">
        <v>0.118434631427824</v>
      </c>
      <c r="AE18" s="17">
        <v>0.12493569560067699</v>
      </c>
      <c r="AF18" s="17"/>
      <c r="AG18" s="17">
        <v>9.1513756116899797E-2</v>
      </c>
      <c r="AH18" s="17">
        <v>0.12483830797371399</v>
      </c>
      <c r="AI18" s="17">
        <v>0.12826544746625099</v>
      </c>
      <c r="AJ18" s="17">
        <v>0.13946096364326399</v>
      </c>
      <c r="AK18" s="17">
        <v>9.8915136976347101E-2</v>
      </c>
    </row>
    <row r="19" spans="2:37" ht="64" x14ac:dyDescent="0.2">
      <c r="B19" s="18" t="s">
        <v>152</v>
      </c>
      <c r="C19" s="17">
        <v>8.1455849769300495E-2</v>
      </c>
      <c r="D19" s="17">
        <v>8.6599649548305999E-2</v>
      </c>
      <c r="E19" s="17">
        <v>7.5919640761105495E-2</v>
      </c>
      <c r="F19" s="17"/>
      <c r="G19" s="17">
        <v>6.7527054706943701E-2</v>
      </c>
      <c r="H19" s="17">
        <v>0.104791953609234</v>
      </c>
      <c r="I19" s="17">
        <v>8.5131679458228804E-2</v>
      </c>
      <c r="J19" s="17">
        <v>8.5179069806315399E-2</v>
      </c>
      <c r="K19" s="17">
        <v>8.3648519747766506E-2</v>
      </c>
      <c r="L19" s="17">
        <v>6.2342852442198303E-2</v>
      </c>
      <c r="M19" s="17"/>
      <c r="N19" s="17">
        <v>0.112822972352326</v>
      </c>
      <c r="O19" s="17">
        <v>0.101416801871584</v>
      </c>
      <c r="P19" s="17">
        <v>6.1235057814312301E-2</v>
      </c>
      <c r="Q19" s="17">
        <v>6.2751970364968795E-2</v>
      </c>
      <c r="R19" s="17">
        <v>6.2518569061878596E-2</v>
      </c>
      <c r="S19" s="17">
        <v>9.3196866438381307E-2</v>
      </c>
      <c r="T19" s="17">
        <v>5.89876394064296E-2</v>
      </c>
      <c r="U19" s="17">
        <v>9.73064198620541E-2</v>
      </c>
      <c r="V19" s="17">
        <v>0.117637045642374</v>
      </c>
      <c r="W19" s="17">
        <v>5.2196753784556203E-2</v>
      </c>
      <c r="X19" s="17">
        <v>3.8811703889266601E-2</v>
      </c>
      <c r="Y19" s="17">
        <v>2.1117930203955599E-2</v>
      </c>
      <c r="Z19" s="17"/>
      <c r="AA19" s="17">
        <v>9.5769510256335594E-2</v>
      </c>
      <c r="AB19" s="17">
        <v>8.4109850065820904E-2</v>
      </c>
      <c r="AC19" s="17">
        <v>5.1517716052806098E-2</v>
      </c>
      <c r="AD19" s="17">
        <v>8.3766483069094899E-2</v>
      </c>
      <c r="AE19" s="17">
        <v>0.107598094819607</v>
      </c>
      <c r="AF19" s="17"/>
      <c r="AG19" s="17">
        <v>8.8491490520586497E-2</v>
      </c>
      <c r="AH19" s="17">
        <v>6.9825544993648098E-2</v>
      </c>
      <c r="AI19" s="17">
        <v>7.59066136261035E-2</v>
      </c>
      <c r="AJ19" s="17">
        <v>7.5148593328696903E-2</v>
      </c>
      <c r="AK19" s="17">
        <v>0.15233290911849301</v>
      </c>
    </row>
    <row r="20" spans="2:37" ht="16" x14ac:dyDescent="0.2">
      <c r="B20" s="18" t="s">
        <v>153</v>
      </c>
      <c r="C20" s="17">
        <v>1.3573596360441901E-2</v>
      </c>
      <c r="D20" s="17">
        <v>1.59700351417735E-2</v>
      </c>
      <c r="E20" s="17">
        <v>1.0994338508504099E-2</v>
      </c>
      <c r="F20" s="17"/>
      <c r="G20" s="17">
        <v>8.4898593852633496E-3</v>
      </c>
      <c r="H20" s="17">
        <v>3.33728706858314E-3</v>
      </c>
      <c r="I20" s="17">
        <v>1.1033701601366699E-2</v>
      </c>
      <c r="J20" s="17">
        <v>1.9549292612811402E-2</v>
      </c>
      <c r="K20" s="17">
        <v>2.0186700736960599E-2</v>
      </c>
      <c r="L20" s="17">
        <v>2.04955884560892E-2</v>
      </c>
      <c r="M20" s="17"/>
      <c r="N20" s="17">
        <v>4.3352581912177697E-3</v>
      </c>
      <c r="O20" s="17">
        <v>7.6275239225229901E-3</v>
      </c>
      <c r="P20" s="17">
        <v>3.9273142401416702E-2</v>
      </c>
      <c r="Q20" s="17">
        <v>2.21362021098729E-2</v>
      </c>
      <c r="R20" s="17">
        <v>8.9713083067752501E-3</v>
      </c>
      <c r="S20" s="17">
        <v>3.0292321816723498E-2</v>
      </c>
      <c r="T20" s="17">
        <v>2.3889151739237599E-2</v>
      </c>
      <c r="U20" s="17">
        <v>2.65243447821653E-2</v>
      </c>
      <c r="V20" s="17">
        <v>0</v>
      </c>
      <c r="W20" s="17">
        <v>0</v>
      </c>
      <c r="X20" s="17">
        <v>9.9230003579908205E-3</v>
      </c>
      <c r="Y20" s="17">
        <v>0</v>
      </c>
      <c r="Z20" s="17"/>
      <c r="AA20" s="17">
        <v>1.17673732622011E-2</v>
      </c>
      <c r="AB20" s="17">
        <v>4.6556299211109797E-3</v>
      </c>
      <c r="AC20" s="17">
        <v>1.4702343627484101E-2</v>
      </c>
      <c r="AD20" s="17">
        <v>8.5343627610878492E-3</v>
      </c>
      <c r="AE20" s="17">
        <v>1.8182898806473499E-2</v>
      </c>
      <c r="AF20" s="17"/>
      <c r="AG20" s="17">
        <v>1.87505115533383E-2</v>
      </c>
      <c r="AH20" s="17">
        <v>1.53580572185188E-2</v>
      </c>
      <c r="AI20" s="17">
        <v>1.0620842060514999E-2</v>
      </c>
      <c r="AJ20" s="17">
        <v>6.9150550080324599E-3</v>
      </c>
      <c r="AK20" s="17">
        <v>0</v>
      </c>
    </row>
    <row r="21" spans="2:37" ht="16" x14ac:dyDescent="0.2">
      <c r="B21" s="18" t="s">
        <v>126</v>
      </c>
      <c r="C21" s="19">
        <v>1.1938754938634199E-2</v>
      </c>
      <c r="D21" s="19">
        <v>1.0246172961891399E-2</v>
      </c>
      <c r="E21" s="19">
        <v>1.3760460290580199E-2</v>
      </c>
      <c r="F21" s="19"/>
      <c r="G21" s="19">
        <v>0</v>
      </c>
      <c r="H21" s="19">
        <v>0</v>
      </c>
      <c r="I21" s="19">
        <v>1.11437804276111E-2</v>
      </c>
      <c r="J21" s="19">
        <v>1.68632043533012E-2</v>
      </c>
      <c r="K21" s="19">
        <v>2.2995801998922202E-2</v>
      </c>
      <c r="L21" s="19">
        <v>2.2181247094080401E-2</v>
      </c>
      <c r="M21" s="19"/>
      <c r="N21" s="19">
        <v>3.9327743561184203E-3</v>
      </c>
      <c r="O21" s="19">
        <v>1.5340126326580199E-2</v>
      </c>
      <c r="P21" s="19">
        <v>1.3440203066678201E-2</v>
      </c>
      <c r="Q21" s="19">
        <v>2.0834294821693199E-2</v>
      </c>
      <c r="R21" s="19">
        <v>8.8391754545264906E-3</v>
      </c>
      <c r="S21" s="19">
        <v>0</v>
      </c>
      <c r="T21" s="19">
        <v>2.23628121816133E-2</v>
      </c>
      <c r="U21" s="19">
        <v>0</v>
      </c>
      <c r="V21" s="19">
        <v>1.4119745866081401E-2</v>
      </c>
      <c r="W21" s="19">
        <v>7.4635408147193799E-3</v>
      </c>
      <c r="X21" s="19">
        <v>9.8148069893955504E-3</v>
      </c>
      <c r="Y21" s="19">
        <v>5.2636637398964702E-2</v>
      </c>
      <c r="Z21" s="19"/>
      <c r="AA21" s="19">
        <v>3.24731825231808E-3</v>
      </c>
      <c r="AB21" s="19">
        <v>1.44556490199988E-2</v>
      </c>
      <c r="AC21" s="19">
        <v>9.7180935224430599E-3</v>
      </c>
      <c r="AD21" s="19">
        <v>1.78034438099977E-2</v>
      </c>
      <c r="AE21" s="19">
        <v>0</v>
      </c>
      <c r="AF21" s="19"/>
      <c r="AG21" s="19">
        <v>2.23294549962097E-2</v>
      </c>
      <c r="AH21" s="19">
        <v>1.2856741987863501E-2</v>
      </c>
      <c r="AI21" s="19">
        <v>0</v>
      </c>
      <c r="AJ21" s="19">
        <v>5.6735331657030699E-3</v>
      </c>
      <c r="AK21" s="19">
        <v>0</v>
      </c>
    </row>
    <row r="22" spans="2:37" x14ac:dyDescent="0.2">
      <c r="B22" s="16"/>
    </row>
    <row r="23" spans="2:37" x14ac:dyDescent="0.2">
      <c r="B23" t="s">
        <v>61</v>
      </c>
    </row>
    <row r="24" spans="2:37" x14ac:dyDescent="0.2">
      <c r="B24" t="s">
        <v>62</v>
      </c>
    </row>
    <row r="26" spans="2:37" x14ac:dyDescent="0.2">
      <c r="B26"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160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1477</v>
      </c>
      <c r="D7" s="10">
        <v>815</v>
      </c>
      <c r="E7" s="10">
        <v>662</v>
      </c>
      <c r="F7" s="10"/>
      <c r="G7" s="10">
        <v>217</v>
      </c>
      <c r="H7" s="10">
        <v>292</v>
      </c>
      <c r="I7" s="10">
        <v>280</v>
      </c>
      <c r="J7" s="10">
        <v>250</v>
      </c>
      <c r="K7" s="10">
        <v>212</v>
      </c>
      <c r="L7" s="10">
        <v>226</v>
      </c>
      <c r="M7" s="10"/>
      <c r="N7" s="10">
        <v>212</v>
      </c>
      <c r="O7" s="10">
        <v>210</v>
      </c>
      <c r="P7" s="10">
        <v>129</v>
      </c>
      <c r="Q7" s="10">
        <v>123</v>
      </c>
      <c r="R7" s="10">
        <v>106</v>
      </c>
      <c r="S7" s="10">
        <v>129</v>
      </c>
      <c r="T7" s="10">
        <v>114</v>
      </c>
      <c r="U7" s="10">
        <v>73</v>
      </c>
      <c r="V7" s="10">
        <v>141</v>
      </c>
      <c r="W7" s="10">
        <v>123</v>
      </c>
      <c r="X7" s="10">
        <v>76</v>
      </c>
      <c r="Y7" s="10">
        <v>41</v>
      </c>
      <c r="Z7" s="10"/>
      <c r="AA7" s="10">
        <v>224</v>
      </c>
      <c r="AB7" s="10">
        <v>359</v>
      </c>
      <c r="AC7" s="10">
        <v>153</v>
      </c>
      <c r="AD7" s="10">
        <v>328</v>
      </c>
      <c r="AE7" s="10">
        <v>148</v>
      </c>
      <c r="AF7" s="10"/>
      <c r="AG7" s="10">
        <v>269</v>
      </c>
      <c r="AH7" s="10">
        <v>526</v>
      </c>
      <c r="AI7" s="10">
        <v>135</v>
      </c>
      <c r="AJ7" s="10">
        <v>159</v>
      </c>
      <c r="AK7" s="10">
        <v>82</v>
      </c>
    </row>
    <row r="8" spans="2:37" ht="30" customHeight="1" x14ac:dyDescent="0.2">
      <c r="B8" s="11" t="s">
        <v>20</v>
      </c>
      <c r="C8" s="11">
        <v>1459</v>
      </c>
      <c r="D8" s="11">
        <v>756</v>
      </c>
      <c r="E8" s="11">
        <v>703</v>
      </c>
      <c r="F8" s="11"/>
      <c r="G8" s="11">
        <v>223</v>
      </c>
      <c r="H8" s="11">
        <v>275</v>
      </c>
      <c r="I8" s="11">
        <v>257</v>
      </c>
      <c r="J8" s="11">
        <v>228</v>
      </c>
      <c r="K8" s="11">
        <v>188</v>
      </c>
      <c r="L8" s="11">
        <v>288</v>
      </c>
      <c r="M8" s="11"/>
      <c r="N8" s="11">
        <v>219</v>
      </c>
      <c r="O8" s="11">
        <v>197</v>
      </c>
      <c r="P8" s="11">
        <v>120</v>
      </c>
      <c r="Q8" s="11">
        <v>128</v>
      </c>
      <c r="R8" s="11">
        <v>104</v>
      </c>
      <c r="S8" s="11">
        <v>126</v>
      </c>
      <c r="T8" s="11">
        <v>112</v>
      </c>
      <c r="U8" s="11">
        <v>62</v>
      </c>
      <c r="V8" s="11">
        <v>147</v>
      </c>
      <c r="W8" s="11">
        <v>131</v>
      </c>
      <c r="X8" s="11">
        <v>72</v>
      </c>
      <c r="Y8" s="11">
        <v>39</v>
      </c>
      <c r="Z8" s="11"/>
      <c r="AA8" s="11">
        <v>219</v>
      </c>
      <c r="AB8" s="11">
        <v>345</v>
      </c>
      <c r="AC8" s="11">
        <v>154</v>
      </c>
      <c r="AD8" s="11">
        <v>330</v>
      </c>
      <c r="AE8" s="11">
        <v>148</v>
      </c>
      <c r="AF8" s="11"/>
      <c r="AG8" s="11">
        <v>267</v>
      </c>
      <c r="AH8" s="11">
        <v>507</v>
      </c>
      <c r="AI8" s="11">
        <v>136</v>
      </c>
      <c r="AJ8" s="11">
        <v>159</v>
      </c>
      <c r="AK8" s="11">
        <v>81</v>
      </c>
    </row>
    <row r="9" spans="2:37" ht="16" x14ac:dyDescent="0.2">
      <c r="B9" s="18" t="s">
        <v>155</v>
      </c>
      <c r="C9" s="17">
        <v>0.24270690017482199</v>
      </c>
      <c r="D9" s="17">
        <v>0.24424348579892599</v>
      </c>
      <c r="E9" s="17">
        <v>0.24105309179589801</v>
      </c>
      <c r="F9" s="17"/>
      <c r="G9" s="17">
        <v>0.19694715063048901</v>
      </c>
      <c r="H9" s="17">
        <v>0.26623731806526302</v>
      </c>
      <c r="I9" s="17">
        <v>0.259504680866743</v>
      </c>
      <c r="J9" s="17">
        <v>0.29891893402137998</v>
      </c>
      <c r="K9" s="17">
        <v>0.26395617564136298</v>
      </c>
      <c r="L9" s="17">
        <v>0.182359645641503</v>
      </c>
      <c r="M9" s="17"/>
      <c r="N9" s="17">
        <v>0.164756702454121</v>
      </c>
      <c r="O9" s="17">
        <v>0.285743410489599</v>
      </c>
      <c r="P9" s="17">
        <v>0.27015012927757098</v>
      </c>
      <c r="Q9" s="17">
        <v>0.21577329283396501</v>
      </c>
      <c r="R9" s="17">
        <v>0.248573011338489</v>
      </c>
      <c r="S9" s="17">
        <v>0.26637572790040898</v>
      </c>
      <c r="T9" s="17">
        <v>0.27472280836535101</v>
      </c>
      <c r="U9" s="17">
        <v>0.21177692074969201</v>
      </c>
      <c r="V9" s="17">
        <v>0.267820524808075</v>
      </c>
      <c r="W9" s="17">
        <v>0.216957823397255</v>
      </c>
      <c r="X9" s="17">
        <v>0.25133555206446101</v>
      </c>
      <c r="Y9" s="17">
        <v>0.30844588962806802</v>
      </c>
      <c r="Z9" s="17"/>
      <c r="AA9" s="17">
        <v>0.245044744799404</v>
      </c>
      <c r="AB9" s="17">
        <v>0.241925941007122</v>
      </c>
      <c r="AC9" s="17">
        <v>0.20711949087728199</v>
      </c>
      <c r="AD9" s="17">
        <v>0.25985576087857798</v>
      </c>
      <c r="AE9" s="17">
        <v>0.195064144386149</v>
      </c>
      <c r="AF9" s="17"/>
      <c r="AG9" s="17">
        <v>0.25419721556220698</v>
      </c>
      <c r="AH9" s="17">
        <v>0.221331251325904</v>
      </c>
      <c r="AI9" s="17">
        <v>0.273732302172083</v>
      </c>
      <c r="AJ9" s="17">
        <v>0.27862621977548901</v>
      </c>
      <c r="AK9" s="17">
        <v>0.21006876807186101</v>
      </c>
    </row>
    <row r="10" spans="2:37" ht="16" x14ac:dyDescent="0.2">
      <c r="B10" s="18" t="s">
        <v>156</v>
      </c>
      <c r="C10" s="17">
        <v>0.39729146293562101</v>
      </c>
      <c r="D10" s="17">
        <v>0.38658974834974402</v>
      </c>
      <c r="E10" s="17">
        <v>0.408809587909165</v>
      </c>
      <c r="F10" s="17"/>
      <c r="G10" s="17">
        <v>0.38775537513519298</v>
      </c>
      <c r="H10" s="17">
        <v>0.43456914105505001</v>
      </c>
      <c r="I10" s="17">
        <v>0.41213349593160797</v>
      </c>
      <c r="J10" s="17">
        <v>0.30807170940470802</v>
      </c>
      <c r="K10" s="17">
        <v>0.40288890405608002</v>
      </c>
      <c r="L10" s="17">
        <v>0.42297101088730599</v>
      </c>
      <c r="M10" s="17"/>
      <c r="N10" s="17">
        <v>0.51792529297275303</v>
      </c>
      <c r="O10" s="17">
        <v>0.38786701292120102</v>
      </c>
      <c r="P10" s="17">
        <v>0.298768742972708</v>
      </c>
      <c r="Q10" s="17">
        <v>0.381742775580166</v>
      </c>
      <c r="R10" s="17">
        <v>0.42412043089242302</v>
      </c>
      <c r="S10" s="17">
        <v>0.36309529648073402</v>
      </c>
      <c r="T10" s="17">
        <v>0.31110136204455002</v>
      </c>
      <c r="U10" s="17">
        <v>0.39890206874891598</v>
      </c>
      <c r="V10" s="17">
        <v>0.39603481588773498</v>
      </c>
      <c r="W10" s="17">
        <v>0.42742675527816598</v>
      </c>
      <c r="X10" s="17">
        <v>0.37054027858549599</v>
      </c>
      <c r="Y10" s="17">
        <v>0.35832792759821602</v>
      </c>
      <c r="Z10" s="17"/>
      <c r="AA10" s="17">
        <v>0.41436300961925199</v>
      </c>
      <c r="AB10" s="17">
        <v>0.42228244370484802</v>
      </c>
      <c r="AC10" s="17">
        <v>0.44526110679344699</v>
      </c>
      <c r="AD10" s="17">
        <v>0.39644248281311301</v>
      </c>
      <c r="AE10" s="17">
        <v>0.43998661655395699</v>
      </c>
      <c r="AF10" s="17"/>
      <c r="AG10" s="17">
        <v>0.40756511221299802</v>
      </c>
      <c r="AH10" s="17">
        <v>0.42302564336949</v>
      </c>
      <c r="AI10" s="17">
        <v>0.36322800517169401</v>
      </c>
      <c r="AJ10" s="17">
        <v>0.326111201304084</v>
      </c>
      <c r="AK10" s="17">
        <v>0.48010196748255501</v>
      </c>
    </row>
    <row r="11" spans="2:37" ht="16" x14ac:dyDescent="0.2">
      <c r="B11" s="18" t="s">
        <v>157</v>
      </c>
      <c r="C11" s="17">
        <v>0.26588668688322797</v>
      </c>
      <c r="D11" s="17">
        <v>0.27793456927303101</v>
      </c>
      <c r="E11" s="17">
        <v>0.25291969790975799</v>
      </c>
      <c r="F11" s="17"/>
      <c r="G11" s="17">
        <v>0.259167558454511</v>
      </c>
      <c r="H11" s="17">
        <v>0.19800436618975101</v>
      </c>
      <c r="I11" s="17">
        <v>0.25584383606575201</v>
      </c>
      <c r="J11" s="17">
        <v>0.29884225689918298</v>
      </c>
      <c r="K11" s="17">
        <v>0.25329853330151397</v>
      </c>
      <c r="L11" s="17">
        <v>0.32689878035519099</v>
      </c>
      <c r="M11" s="17"/>
      <c r="N11" s="17">
        <v>0.21158917975559899</v>
      </c>
      <c r="O11" s="17">
        <v>0.238967838781908</v>
      </c>
      <c r="P11" s="17">
        <v>0.34478387592337201</v>
      </c>
      <c r="Q11" s="17">
        <v>0.30921398298097402</v>
      </c>
      <c r="R11" s="17">
        <v>0.24381426503944001</v>
      </c>
      <c r="S11" s="17">
        <v>0.297379007282911</v>
      </c>
      <c r="T11" s="17">
        <v>0.30385020058896201</v>
      </c>
      <c r="U11" s="17">
        <v>0.29531110804005001</v>
      </c>
      <c r="V11" s="17">
        <v>0.22998405819644199</v>
      </c>
      <c r="W11" s="17">
        <v>0.280005028580113</v>
      </c>
      <c r="X11" s="17">
        <v>0.28215114578519002</v>
      </c>
      <c r="Y11" s="17">
        <v>0.18105936075518</v>
      </c>
      <c r="Z11" s="17"/>
      <c r="AA11" s="17">
        <v>0.26628161657729499</v>
      </c>
      <c r="AB11" s="17">
        <v>0.23742763803664299</v>
      </c>
      <c r="AC11" s="17">
        <v>0.26713639187349703</v>
      </c>
      <c r="AD11" s="17">
        <v>0.24755360713558699</v>
      </c>
      <c r="AE11" s="17">
        <v>0.281652008920866</v>
      </c>
      <c r="AF11" s="17"/>
      <c r="AG11" s="17">
        <v>0.25827295575937598</v>
      </c>
      <c r="AH11" s="17">
        <v>0.25378370595761102</v>
      </c>
      <c r="AI11" s="17">
        <v>0.31096316082405101</v>
      </c>
      <c r="AJ11" s="17">
        <v>0.30745954768494299</v>
      </c>
      <c r="AK11" s="17">
        <v>0.24980953768948799</v>
      </c>
    </row>
    <row r="12" spans="2:37" ht="16" x14ac:dyDescent="0.2">
      <c r="B12" s="18" t="s">
        <v>158</v>
      </c>
      <c r="C12" s="17">
        <v>5.3095723107689598E-2</v>
      </c>
      <c r="D12" s="17">
        <v>5.6528514345647998E-2</v>
      </c>
      <c r="E12" s="17">
        <v>4.9401051738013499E-2</v>
      </c>
      <c r="F12" s="17"/>
      <c r="G12" s="17">
        <v>0.112192845703863</v>
      </c>
      <c r="H12" s="17">
        <v>6.6656528814714094E-2</v>
      </c>
      <c r="I12" s="17">
        <v>2.9603511447770701E-2</v>
      </c>
      <c r="J12" s="17">
        <v>2.0302090114685499E-2</v>
      </c>
      <c r="K12" s="17">
        <v>5.28419605469473E-2</v>
      </c>
      <c r="L12" s="17">
        <v>4.14181955765573E-2</v>
      </c>
      <c r="M12" s="17"/>
      <c r="N12" s="17">
        <v>7.8775312726440699E-2</v>
      </c>
      <c r="O12" s="17">
        <v>5.3803970420553203E-2</v>
      </c>
      <c r="P12" s="17">
        <v>5.4766586091594703E-2</v>
      </c>
      <c r="Q12" s="17">
        <v>3.5059180327445399E-2</v>
      </c>
      <c r="R12" s="17">
        <v>1.7081736223704801E-2</v>
      </c>
      <c r="S12" s="17">
        <v>3.8541707870323703E-2</v>
      </c>
      <c r="T12" s="17">
        <v>5.1702440134426403E-2</v>
      </c>
      <c r="U12" s="17">
        <v>5.5378133192130301E-2</v>
      </c>
      <c r="V12" s="17">
        <v>7.6693052818496796E-2</v>
      </c>
      <c r="W12" s="17">
        <v>4.0107805281625303E-2</v>
      </c>
      <c r="X12" s="17">
        <v>5.0340707965170498E-2</v>
      </c>
      <c r="Y12" s="17">
        <v>6.2119288520427897E-2</v>
      </c>
      <c r="Z12" s="17"/>
      <c r="AA12" s="17">
        <v>4.43993340782518E-2</v>
      </c>
      <c r="AB12" s="17">
        <v>7.1845591403388906E-2</v>
      </c>
      <c r="AC12" s="17">
        <v>4.7834178062910203E-2</v>
      </c>
      <c r="AD12" s="17">
        <v>6.0780162298814701E-2</v>
      </c>
      <c r="AE12" s="17">
        <v>2.9785396057636401E-2</v>
      </c>
      <c r="AF12" s="17"/>
      <c r="AG12" s="17">
        <v>4.5430354559344702E-2</v>
      </c>
      <c r="AH12" s="17">
        <v>6.6732649872231597E-2</v>
      </c>
      <c r="AI12" s="17">
        <v>2.6492445937316301E-2</v>
      </c>
      <c r="AJ12" s="17">
        <v>6.2753606263564896E-2</v>
      </c>
      <c r="AK12" s="17">
        <v>1.0362153637487E-2</v>
      </c>
    </row>
    <row r="13" spans="2:37" ht="16" x14ac:dyDescent="0.2">
      <c r="B13" s="18" t="s">
        <v>159</v>
      </c>
      <c r="C13" s="17">
        <v>1.61874631088188E-2</v>
      </c>
      <c r="D13" s="17">
        <v>1.4313516061410399E-2</v>
      </c>
      <c r="E13" s="17">
        <v>1.8204369475798201E-2</v>
      </c>
      <c r="F13" s="17"/>
      <c r="G13" s="17">
        <v>2.87338732217279E-2</v>
      </c>
      <c r="H13" s="17">
        <v>1.83484398327638E-2</v>
      </c>
      <c r="I13" s="17">
        <v>1.5809027295929201E-2</v>
      </c>
      <c r="J13" s="17">
        <v>1.7768944368928698E-2</v>
      </c>
      <c r="K13" s="17">
        <v>0</v>
      </c>
      <c r="L13" s="17">
        <v>1.40371416244373E-2</v>
      </c>
      <c r="M13" s="17"/>
      <c r="N13" s="17">
        <v>1.2377479719434601E-2</v>
      </c>
      <c r="O13" s="17">
        <v>1.44372120606706E-2</v>
      </c>
      <c r="P13" s="17">
        <v>0</v>
      </c>
      <c r="Q13" s="17">
        <v>3.3922388014037998E-2</v>
      </c>
      <c r="R13" s="17">
        <v>4.1409730571129101E-2</v>
      </c>
      <c r="S13" s="17">
        <v>2.02240523229953E-2</v>
      </c>
      <c r="T13" s="17">
        <v>1.6253280885047999E-2</v>
      </c>
      <c r="U13" s="17">
        <v>1.2107424487046299E-2</v>
      </c>
      <c r="V13" s="17">
        <v>8.4594070257038301E-3</v>
      </c>
      <c r="W13" s="17">
        <v>1.5966181953900701E-2</v>
      </c>
      <c r="X13" s="17">
        <v>0</v>
      </c>
      <c r="Y13" s="17">
        <v>2.42980133851061E-2</v>
      </c>
      <c r="Z13" s="17"/>
      <c r="AA13" s="17">
        <v>1.03470063212314E-2</v>
      </c>
      <c r="AB13" s="17">
        <v>3.1593862062667699E-3</v>
      </c>
      <c r="AC13" s="17">
        <v>1.79901211509432E-2</v>
      </c>
      <c r="AD13" s="17">
        <v>1.9972129046326399E-2</v>
      </c>
      <c r="AE13" s="17">
        <v>2.4723949709068702E-2</v>
      </c>
      <c r="AF13" s="17"/>
      <c r="AG13" s="17">
        <v>1.7685294951047099E-2</v>
      </c>
      <c r="AH13" s="17">
        <v>9.8445729162170408E-3</v>
      </c>
      <c r="AI13" s="17">
        <v>6.4717906888997799E-3</v>
      </c>
      <c r="AJ13" s="17">
        <v>5.5532184913080398E-3</v>
      </c>
      <c r="AK13" s="17">
        <v>1.78752273740145E-2</v>
      </c>
    </row>
    <row r="14" spans="2:37" ht="16" x14ac:dyDescent="0.2">
      <c r="B14" s="18" t="s">
        <v>153</v>
      </c>
      <c r="C14" s="19">
        <v>2.48317637898204E-2</v>
      </c>
      <c r="D14" s="19">
        <v>2.0390166171242601E-2</v>
      </c>
      <c r="E14" s="19">
        <v>2.9612201171366901E-2</v>
      </c>
      <c r="F14" s="19"/>
      <c r="G14" s="19">
        <v>1.52031968542159E-2</v>
      </c>
      <c r="H14" s="19">
        <v>1.6184206042458502E-2</v>
      </c>
      <c r="I14" s="19">
        <v>2.71054483921973E-2</v>
      </c>
      <c r="J14" s="19">
        <v>5.6096065191114701E-2</v>
      </c>
      <c r="K14" s="19">
        <v>2.7014426454095599E-2</v>
      </c>
      <c r="L14" s="19">
        <v>1.2315225915007701E-2</v>
      </c>
      <c r="M14" s="19"/>
      <c r="N14" s="19">
        <v>1.45760323716522E-2</v>
      </c>
      <c r="O14" s="19">
        <v>1.91805553260685E-2</v>
      </c>
      <c r="P14" s="19">
        <v>3.15306657347535E-2</v>
      </c>
      <c r="Q14" s="19">
        <v>2.4288380263411999E-2</v>
      </c>
      <c r="R14" s="19">
        <v>2.5000825934813498E-2</v>
      </c>
      <c r="S14" s="19">
        <v>1.4384208142628399E-2</v>
      </c>
      <c r="T14" s="19">
        <v>4.2369907981664102E-2</v>
      </c>
      <c r="U14" s="19">
        <v>2.65243447821653E-2</v>
      </c>
      <c r="V14" s="19">
        <v>2.10081412635463E-2</v>
      </c>
      <c r="W14" s="19">
        <v>1.9536405508938998E-2</v>
      </c>
      <c r="X14" s="19">
        <v>4.5632315599682803E-2</v>
      </c>
      <c r="Y14" s="19">
        <v>6.5749520113001794E-2</v>
      </c>
      <c r="Z14" s="19"/>
      <c r="AA14" s="19">
        <v>1.9564288604565001E-2</v>
      </c>
      <c r="AB14" s="19">
        <v>2.3358999641730899E-2</v>
      </c>
      <c r="AC14" s="19">
        <v>1.46587112419216E-2</v>
      </c>
      <c r="AD14" s="19">
        <v>1.5395857827579899E-2</v>
      </c>
      <c r="AE14" s="19">
        <v>2.87878843723233E-2</v>
      </c>
      <c r="AF14" s="19"/>
      <c r="AG14" s="19">
        <v>1.68490669550268E-2</v>
      </c>
      <c r="AH14" s="19">
        <v>2.5282176558546698E-2</v>
      </c>
      <c r="AI14" s="19">
        <v>1.91122952059554E-2</v>
      </c>
      <c r="AJ14" s="19">
        <v>1.94962064806108E-2</v>
      </c>
      <c r="AK14" s="19">
        <v>3.1782345744593501E-2</v>
      </c>
    </row>
    <row r="15" spans="2:37" x14ac:dyDescent="0.2">
      <c r="B15" s="16" t="s">
        <v>96</v>
      </c>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M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13" width="20.6640625" customWidth="1"/>
  </cols>
  <sheetData>
    <row r="2" spans="2:13" ht="40" customHeight="1" x14ac:dyDescent="0.2">
      <c r="D2" s="27" t="s">
        <v>166</v>
      </c>
      <c r="E2" s="23"/>
      <c r="F2" s="23"/>
      <c r="G2" s="23"/>
      <c r="H2" s="23"/>
      <c r="I2" s="23"/>
      <c r="J2" s="23"/>
      <c r="K2" s="23"/>
      <c r="L2" s="23"/>
      <c r="M2" s="23"/>
    </row>
    <row r="6" spans="2:13" ht="50" customHeight="1" x14ac:dyDescent="0.2">
      <c r="B6" s="20" t="s">
        <v>15</v>
      </c>
      <c r="C6" s="20" t="s">
        <v>75</v>
      </c>
      <c r="D6" s="20" t="s">
        <v>76</v>
      </c>
      <c r="E6" s="20" t="s">
        <v>77</v>
      </c>
      <c r="F6" s="20" t="s">
        <v>78</v>
      </c>
      <c r="G6" s="20" t="s">
        <v>161</v>
      </c>
      <c r="H6" s="20" t="s">
        <v>80</v>
      </c>
      <c r="I6" s="20" t="s">
        <v>81</v>
      </c>
      <c r="J6" s="20" t="s">
        <v>82</v>
      </c>
      <c r="K6" s="20" t="s">
        <v>83</v>
      </c>
      <c r="L6" s="20" t="s">
        <v>84</v>
      </c>
    </row>
    <row r="7" spans="2:13" ht="16" x14ac:dyDescent="0.2">
      <c r="B7" s="18" t="s">
        <v>162</v>
      </c>
      <c r="C7" s="17">
        <v>6.1351439129201601E-2</v>
      </c>
      <c r="D7" s="17">
        <v>0.15579088172941</v>
      </c>
      <c r="E7" s="17">
        <v>7.0773479714661594E-2</v>
      </c>
      <c r="F7" s="17">
        <v>6.9265468955370502E-2</v>
      </c>
      <c r="G7" s="17">
        <v>4.7757323854328203E-2</v>
      </c>
      <c r="H7" s="17">
        <v>5.9294881074931E-2</v>
      </c>
      <c r="I7" s="17">
        <v>6.5661912655822399E-2</v>
      </c>
      <c r="J7" s="17">
        <v>7.3357698497106896E-2</v>
      </c>
      <c r="K7" s="17">
        <v>4.8965496547001899E-2</v>
      </c>
      <c r="L7" s="17">
        <v>5.1963934190515398E-2</v>
      </c>
    </row>
    <row r="8" spans="2:13" ht="16" x14ac:dyDescent="0.2">
      <c r="B8" s="18" t="s">
        <v>163</v>
      </c>
      <c r="C8" s="17">
        <v>0.14044583889679799</v>
      </c>
      <c r="D8" s="17">
        <v>0.25553795416319403</v>
      </c>
      <c r="E8" s="17">
        <v>0.16073269033907001</v>
      </c>
      <c r="F8" s="17">
        <v>0.13928862261916899</v>
      </c>
      <c r="G8" s="17">
        <v>0.104466022385937</v>
      </c>
      <c r="H8" s="17">
        <v>0.13250048532252001</v>
      </c>
      <c r="I8" s="17">
        <v>0.15091371450648999</v>
      </c>
      <c r="J8" s="17">
        <v>0.14631218728293</v>
      </c>
      <c r="K8" s="17">
        <v>0.11251384686593401</v>
      </c>
      <c r="L8" s="17">
        <v>0.13386090358724401</v>
      </c>
    </row>
    <row r="9" spans="2:13" ht="16" x14ac:dyDescent="0.2">
      <c r="B9" s="18" t="s">
        <v>164</v>
      </c>
      <c r="C9" s="17">
        <v>0.27879195128466699</v>
      </c>
      <c r="D9" s="17">
        <v>0.26930943348835501</v>
      </c>
      <c r="E9" s="17">
        <v>0.27245553634235598</v>
      </c>
      <c r="F9" s="17">
        <v>0.181732941505276</v>
      </c>
      <c r="G9" s="17">
        <v>0.13561718806536599</v>
      </c>
      <c r="H9" s="17">
        <v>0.15968174464644599</v>
      </c>
      <c r="I9" s="17">
        <v>0.18291013427435901</v>
      </c>
      <c r="J9" s="17">
        <v>0.26104740037589802</v>
      </c>
      <c r="K9" s="17">
        <v>0.176099449432704</v>
      </c>
      <c r="L9" s="17">
        <v>0.23020875177595199</v>
      </c>
    </row>
    <row r="10" spans="2:13" ht="16" x14ac:dyDescent="0.2">
      <c r="B10" s="18" t="s">
        <v>165</v>
      </c>
      <c r="C10" s="17">
        <v>0.18155946120039701</v>
      </c>
      <c r="D10" s="17">
        <v>7.1701227106220095E-2</v>
      </c>
      <c r="E10" s="17">
        <v>0.18319712850550199</v>
      </c>
      <c r="F10" s="17">
        <v>0.189148789205759</v>
      </c>
      <c r="G10" s="17">
        <v>6.7812375556549703E-2</v>
      </c>
      <c r="H10" s="17">
        <v>9.6729605572956304E-2</v>
      </c>
      <c r="I10" s="17">
        <v>9.5418234959260495E-2</v>
      </c>
      <c r="J10" s="17">
        <v>0.19157375564274601</v>
      </c>
      <c r="K10" s="17">
        <v>0.13894726069145899</v>
      </c>
      <c r="L10" s="17">
        <v>0.114217317845838</v>
      </c>
    </row>
    <row r="11" spans="2:13" ht="16" x14ac:dyDescent="0.2">
      <c r="B11" s="18" t="s">
        <v>116</v>
      </c>
      <c r="C11" s="17">
        <v>0.147294736966602</v>
      </c>
      <c r="D11" s="17">
        <v>0.103106774035853</v>
      </c>
      <c r="E11" s="17">
        <v>0.15231762631069301</v>
      </c>
      <c r="F11" s="17">
        <v>0.22989316885861</v>
      </c>
      <c r="G11" s="17">
        <v>0.23274412431731001</v>
      </c>
      <c r="H11" s="17">
        <v>0.21198042725566599</v>
      </c>
      <c r="I11" s="17">
        <v>0.20572704238318501</v>
      </c>
      <c r="J11" s="17">
        <v>0.16983475540399401</v>
      </c>
      <c r="K11" s="17">
        <v>0.20569006559259101</v>
      </c>
      <c r="L11" s="17">
        <v>0.179654414588483</v>
      </c>
    </row>
    <row r="12" spans="2:13" ht="16" x14ac:dyDescent="0.2">
      <c r="B12" s="18" t="s">
        <v>153</v>
      </c>
      <c r="C12" s="17">
        <v>0.19055657252233299</v>
      </c>
      <c r="D12" s="17">
        <v>0.14455372947696801</v>
      </c>
      <c r="E12" s="17">
        <v>0.160523538787716</v>
      </c>
      <c r="F12" s="17">
        <v>0.19067100885581401</v>
      </c>
      <c r="G12" s="17">
        <v>0.41160296582050598</v>
      </c>
      <c r="H12" s="17">
        <v>0.33981285612747802</v>
      </c>
      <c r="I12" s="17">
        <v>0.29936896122088102</v>
      </c>
      <c r="J12" s="17">
        <v>0.15787420279732201</v>
      </c>
      <c r="K12" s="17">
        <v>0.31778388087030601</v>
      </c>
      <c r="L12" s="17">
        <v>0.29009467801196498</v>
      </c>
    </row>
    <row r="13" spans="2:13" x14ac:dyDescent="0.2">
      <c r="B13" s="16"/>
      <c r="C13" s="16"/>
      <c r="D13" s="16"/>
      <c r="E13" s="16"/>
      <c r="F13" s="16"/>
      <c r="G13" s="16"/>
      <c r="H13" s="16"/>
      <c r="I13" s="16"/>
      <c r="J13" s="16"/>
      <c r="K13" s="16"/>
      <c r="L13" s="16"/>
    </row>
    <row r="14" spans="2:13" x14ac:dyDescent="0.2">
      <c r="B14" t="s">
        <v>61</v>
      </c>
    </row>
    <row r="15" spans="2:13" x14ac:dyDescent="0.2">
      <c r="B15" t="s">
        <v>62</v>
      </c>
    </row>
    <row r="19" spans="2:2" x14ac:dyDescent="0.2">
      <c r="B19"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167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162</v>
      </c>
      <c r="C9" s="17">
        <v>6.1351439129201601E-2</v>
      </c>
      <c r="D9" s="17">
        <v>7.3868716022484598E-2</v>
      </c>
      <c r="E9" s="17">
        <v>4.9131572029561699E-2</v>
      </c>
      <c r="F9" s="17"/>
      <c r="G9" s="17">
        <v>0.110231590386562</v>
      </c>
      <c r="H9" s="17">
        <v>0.124250976997747</v>
      </c>
      <c r="I9" s="17">
        <v>7.8294404533199094E-2</v>
      </c>
      <c r="J9" s="17">
        <v>4.6181785475943898E-2</v>
      </c>
      <c r="K9" s="17">
        <v>1.7599508621815699E-2</v>
      </c>
      <c r="L9" s="17">
        <v>5.9568328497606703E-3</v>
      </c>
      <c r="M9" s="17"/>
      <c r="N9" s="17">
        <v>0.115752497266222</v>
      </c>
      <c r="O9" s="17">
        <v>4.1571479399149798E-2</v>
      </c>
      <c r="P9" s="17">
        <v>3.0510992903728801E-2</v>
      </c>
      <c r="Q9" s="17">
        <v>4.1438566490209397E-2</v>
      </c>
      <c r="R9" s="17">
        <v>7.4086527508882102E-2</v>
      </c>
      <c r="S9" s="17">
        <v>7.9182209110689197E-2</v>
      </c>
      <c r="T9" s="17">
        <v>4.5459163993099398E-2</v>
      </c>
      <c r="U9" s="17">
        <v>2.56918003003626E-2</v>
      </c>
      <c r="V9" s="17">
        <v>8.0897732918989995E-2</v>
      </c>
      <c r="W9" s="17">
        <v>3.9440978538151303E-2</v>
      </c>
      <c r="X9" s="17">
        <v>5.8212776166141803E-2</v>
      </c>
      <c r="Y9" s="17">
        <v>4.0554928159073099E-2</v>
      </c>
      <c r="Z9" s="17"/>
      <c r="AA9" s="17">
        <v>5.0102214376987197E-2</v>
      </c>
      <c r="AB9" s="17">
        <v>9.8827250446316406E-2</v>
      </c>
      <c r="AC9" s="17">
        <v>2.7317579007642499E-2</v>
      </c>
      <c r="AD9" s="17">
        <v>6.3067179076000901E-2</v>
      </c>
      <c r="AE9" s="17">
        <v>7.3194650003034906E-2</v>
      </c>
      <c r="AF9" s="17"/>
      <c r="AG9" s="17">
        <v>4.1766208091518903E-2</v>
      </c>
      <c r="AH9" s="17">
        <v>6.8517493595800394E-2</v>
      </c>
      <c r="AI9" s="17">
        <v>2.49877285234885E-2</v>
      </c>
      <c r="AJ9" s="17">
        <v>8.6184753283020901E-2</v>
      </c>
      <c r="AK9" s="17">
        <v>8.3097311462088E-2</v>
      </c>
    </row>
    <row r="10" spans="2:37" ht="16" x14ac:dyDescent="0.2">
      <c r="B10" s="18" t="s">
        <v>163</v>
      </c>
      <c r="C10" s="17">
        <v>0.14044583889679799</v>
      </c>
      <c r="D10" s="17">
        <v>0.16333795906852699</v>
      </c>
      <c r="E10" s="17">
        <v>0.118097634210391</v>
      </c>
      <c r="F10" s="17"/>
      <c r="G10" s="17">
        <v>0.20086094663645199</v>
      </c>
      <c r="H10" s="17">
        <v>0.27966240196359599</v>
      </c>
      <c r="I10" s="17">
        <v>0.181136514187101</v>
      </c>
      <c r="J10" s="17">
        <v>9.1279621590523802E-2</v>
      </c>
      <c r="K10" s="17">
        <v>7.8501111245847494E-2</v>
      </c>
      <c r="L10" s="17">
        <v>3.6071758386921997E-2</v>
      </c>
      <c r="M10" s="17"/>
      <c r="N10" s="17">
        <v>0.21928424495655399</v>
      </c>
      <c r="O10" s="17">
        <v>0.14446334620168</v>
      </c>
      <c r="P10" s="17">
        <v>0.11676168233214899</v>
      </c>
      <c r="Q10" s="17">
        <v>0.10278077664658999</v>
      </c>
      <c r="R10" s="17">
        <v>0.131854034208921</v>
      </c>
      <c r="S10" s="17">
        <v>0.16214776008999801</v>
      </c>
      <c r="T10" s="17">
        <v>9.8412609125510003E-2</v>
      </c>
      <c r="U10" s="17">
        <v>0.19125402730701899</v>
      </c>
      <c r="V10" s="17">
        <v>0.166810256065692</v>
      </c>
      <c r="W10" s="17">
        <v>8.0701837279808605E-2</v>
      </c>
      <c r="X10" s="17">
        <v>0.110722150906686</v>
      </c>
      <c r="Y10" s="17">
        <v>6.1749773365553498E-2</v>
      </c>
      <c r="Z10" s="17"/>
      <c r="AA10" s="17">
        <v>0.17588212988511301</v>
      </c>
      <c r="AB10" s="17">
        <v>0.23082877951663699</v>
      </c>
      <c r="AC10" s="17">
        <v>0.126666849529527</v>
      </c>
      <c r="AD10" s="17">
        <v>0.10995187929561701</v>
      </c>
      <c r="AE10" s="17">
        <v>0.136756848452356</v>
      </c>
      <c r="AF10" s="17"/>
      <c r="AG10" s="17">
        <v>0.14622529723907601</v>
      </c>
      <c r="AH10" s="17">
        <v>0.18233081771141799</v>
      </c>
      <c r="AI10" s="17">
        <v>0.120934095275394</v>
      </c>
      <c r="AJ10" s="17">
        <v>0.12577791829270801</v>
      </c>
      <c r="AK10" s="17">
        <v>0.18952377200165901</v>
      </c>
    </row>
    <row r="11" spans="2:37" ht="16" x14ac:dyDescent="0.2">
      <c r="B11" s="18" t="s">
        <v>164</v>
      </c>
      <c r="C11" s="17">
        <v>0.27879195128466699</v>
      </c>
      <c r="D11" s="17">
        <v>0.29009872522619901</v>
      </c>
      <c r="E11" s="17">
        <v>0.267753825654857</v>
      </c>
      <c r="F11" s="17"/>
      <c r="G11" s="17">
        <v>0.32180799891179901</v>
      </c>
      <c r="H11" s="17">
        <v>0.26855623318510302</v>
      </c>
      <c r="I11" s="17">
        <v>0.32564604887825999</v>
      </c>
      <c r="J11" s="17">
        <v>0.26421582299768598</v>
      </c>
      <c r="K11" s="17">
        <v>0.283998695980128</v>
      </c>
      <c r="L11" s="17">
        <v>0.22900075410534701</v>
      </c>
      <c r="M11" s="17"/>
      <c r="N11" s="17">
        <v>0.29222483759317402</v>
      </c>
      <c r="O11" s="17">
        <v>0.29730148465710698</v>
      </c>
      <c r="P11" s="17">
        <v>0.25747517391193397</v>
      </c>
      <c r="Q11" s="17">
        <v>0.27222400106854899</v>
      </c>
      <c r="R11" s="17">
        <v>0.28999204947526003</v>
      </c>
      <c r="S11" s="17">
        <v>0.29168023712649699</v>
      </c>
      <c r="T11" s="17">
        <v>0.23038743560915001</v>
      </c>
      <c r="U11" s="17">
        <v>0.35163494897594599</v>
      </c>
      <c r="V11" s="17">
        <v>0.246463630052845</v>
      </c>
      <c r="W11" s="17">
        <v>0.30495194287202798</v>
      </c>
      <c r="X11" s="17">
        <v>0.23022533589945099</v>
      </c>
      <c r="Y11" s="17">
        <v>0.30026427283684498</v>
      </c>
      <c r="Z11" s="17"/>
      <c r="AA11" s="17">
        <v>0.26345192961658498</v>
      </c>
      <c r="AB11" s="17">
        <v>0.27090079641443399</v>
      </c>
      <c r="AC11" s="17">
        <v>0.28111821916493202</v>
      </c>
      <c r="AD11" s="17">
        <v>0.31591837004558798</v>
      </c>
      <c r="AE11" s="17">
        <v>0.320615199177328</v>
      </c>
      <c r="AF11" s="17"/>
      <c r="AG11" s="17">
        <v>0.25489640304774103</v>
      </c>
      <c r="AH11" s="17">
        <v>0.30954849047014799</v>
      </c>
      <c r="AI11" s="17">
        <v>0.280747565832075</v>
      </c>
      <c r="AJ11" s="17">
        <v>0.27650628174516101</v>
      </c>
      <c r="AK11" s="17">
        <v>0.30813953886698398</v>
      </c>
    </row>
    <row r="12" spans="2:37" ht="16" x14ac:dyDescent="0.2">
      <c r="B12" s="18" t="s">
        <v>165</v>
      </c>
      <c r="C12" s="17">
        <v>0.18155946120039701</v>
      </c>
      <c r="D12" s="17">
        <v>0.18019805671858599</v>
      </c>
      <c r="E12" s="17">
        <v>0.18288851878843601</v>
      </c>
      <c r="F12" s="17"/>
      <c r="G12" s="17">
        <v>0.16256864588873299</v>
      </c>
      <c r="H12" s="17">
        <v>0.16076313856522101</v>
      </c>
      <c r="I12" s="17">
        <v>0.15093477287179199</v>
      </c>
      <c r="J12" s="17">
        <v>0.220337175525888</v>
      </c>
      <c r="K12" s="17">
        <v>0.176921805727774</v>
      </c>
      <c r="L12" s="17">
        <v>0.207475605333312</v>
      </c>
      <c r="M12" s="17"/>
      <c r="N12" s="17">
        <v>0.15784311964561101</v>
      </c>
      <c r="O12" s="17">
        <v>0.17427171414921699</v>
      </c>
      <c r="P12" s="17">
        <v>0.19126135268984401</v>
      </c>
      <c r="Q12" s="17">
        <v>0.17186669859151599</v>
      </c>
      <c r="R12" s="17">
        <v>0.147752805321511</v>
      </c>
      <c r="S12" s="17">
        <v>0.18472857710357499</v>
      </c>
      <c r="T12" s="17">
        <v>0.20218280260594301</v>
      </c>
      <c r="U12" s="17">
        <v>0.108124788785582</v>
      </c>
      <c r="V12" s="17">
        <v>0.21099727730450299</v>
      </c>
      <c r="W12" s="17">
        <v>0.18329477225520599</v>
      </c>
      <c r="X12" s="17">
        <v>0.25812762949490903</v>
      </c>
      <c r="Y12" s="17">
        <v>0.198519400872467</v>
      </c>
      <c r="Z12" s="17"/>
      <c r="AA12" s="17">
        <v>0.18819841229776099</v>
      </c>
      <c r="AB12" s="17">
        <v>0.17395008185792499</v>
      </c>
      <c r="AC12" s="17">
        <v>0.17985638411381499</v>
      </c>
      <c r="AD12" s="17">
        <v>0.207108184476961</v>
      </c>
      <c r="AE12" s="17">
        <v>0.19928342936277399</v>
      </c>
      <c r="AF12" s="17"/>
      <c r="AG12" s="17">
        <v>0.19398598849123899</v>
      </c>
      <c r="AH12" s="17">
        <v>0.168211912443051</v>
      </c>
      <c r="AI12" s="17">
        <v>0.21675247593463001</v>
      </c>
      <c r="AJ12" s="17">
        <v>0.19883413868347699</v>
      </c>
      <c r="AK12" s="17">
        <v>0.16467612360381301</v>
      </c>
    </row>
    <row r="13" spans="2:37" ht="16" x14ac:dyDescent="0.2">
      <c r="B13" s="18" t="s">
        <v>116</v>
      </c>
      <c r="C13" s="17">
        <v>0.147294736966602</v>
      </c>
      <c r="D13" s="17">
        <v>0.143531867085846</v>
      </c>
      <c r="E13" s="17">
        <v>0.150968201271027</v>
      </c>
      <c r="F13" s="17"/>
      <c r="G13" s="17">
        <v>0.103698156086398</v>
      </c>
      <c r="H13" s="17">
        <v>6.9165146645059503E-2</v>
      </c>
      <c r="I13" s="17">
        <v>0.12128830617903</v>
      </c>
      <c r="J13" s="17">
        <v>0.18085795310807701</v>
      </c>
      <c r="K13" s="17">
        <v>0.17482762353839701</v>
      </c>
      <c r="L13" s="17">
        <v>0.21485220985744</v>
      </c>
      <c r="M13" s="17"/>
      <c r="N13" s="17">
        <v>8.3259026602627795E-2</v>
      </c>
      <c r="O13" s="17">
        <v>0.117537696555083</v>
      </c>
      <c r="P13" s="17">
        <v>0.164581928618626</v>
      </c>
      <c r="Q13" s="17">
        <v>0.17928107245959299</v>
      </c>
      <c r="R13" s="17">
        <v>0.17311350126667099</v>
      </c>
      <c r="S13" s="17">
        <v>0.14432586514056001</v>
      </c>
      <c r="T13" s="17">
        <v>0.14819486942958601</v>
      </c>
      <c r="U13" s="17">
        <v>0.161006371733041</v>
      </c>
      <c r="V13" s="17">
        <v>0.16026161923485799</v>
      </c>
      <c r="W13" s="17">
        <v>0.15110854060925899</v>
      </c>
      <c r="X13" s="17">
        <v>0.20773283356050301</v>
      </c>
      <c r="Y13" s="17">
        <v>0.202628076988492</v>
      </c>
      <c r="Z13" s="17"/>
      <c r="AA13" s="17">
        <v>0.16082644897937301</v>
      </c>
      <c r="AB13" s="17">
        <v>0.111698995318948</v>
      </c>
      <c r="AC13" s="17">
        <v>0.192999708124166</v>
      </c>
      <c r="AD13" s="17">
        <v>0.124147361393825</v>
      </c>
      <c r="AE13" s="17">
        <v>8.4619741039522398E-2</v>
      </c>
      <c r="AF13" s="17"/>
      <c r="AG13" s="17">
        <v>0.162400349881381</v>
      </c>
      <c r="AH13" s="17">
        <v>0.14008626790496401</v>
      </c>
      <c r="AI13" s="17">
        <v>0.157686682628393</v>
      </c>
      <c r="AJ13" s="17">
        <v>0.12811688229349399</v>
      </c>
      <c r="AK13" s="17">
        <v>0.100914144714219</v>
      </c>
    </row>
    <row r="14" spans="2:37" ht="16" x14ac:dyDescent="0.2">
      <c r="B14" s="18" t="s">
        <v>153</v>
      </c>
      <c r="C14" s="19">
        <v>0.19055657252233299</v>
      </c>
      <c r="D14" s="19">
        <v>0.14896467587835899</v>
      </c>
      <c r="E14" s="19">
        <v>0.23116024804572799</v>
      </c>
      <c r="F14" s="19"/>
      <c r="G14" s="19">
        <v>0.10083266209005699</v>
      </c>
      <c r="H14" s="19">
        <v>9.7602102643272501E-2</v>
      </c>
      <c r="I14" s="19">
        <v>0.142699953350617</v>
      </c>
      <c r="J14" s="19">
        <v>0.19712764130188301</v>
      </c>
      <c r="K14" s="19">
        <v>0.26815125488603597</v>
      </c>
      <c r="L14" s="19">
        <v>0.30664283946722198</v>
      </c>
      <c r="M14" s="19"/>
      <c r="N14" s="19">
        <v>0.13163627393581101</v>
      </c>
      <c r="O14" s="19">
        <v>0.224854279037764</v>
      </c>
      <c r="P14" s="19">
        <v>0.23940886954371901</v>
      </c>
      <c r="Q14" s="19">
        <v>0.23240888474354399</v>
      </c>
      <c r="R14" s="19">
        <v>0.183201082218756</v>
      </c>
      <c r="S14" s="19">
        <v>0.13793535142868199</v>
      </c>
      <c r="T14" s="19">
        <v>0.27536311923671097</v>
      </c>
      <c r="U14" s="19">
        <v>0.16228806289805001</v>
      </c>
      <c r="V14" s="19">
        <v>0.13456948442311001</v>
      </c>
      <c r="W14" s="19">
        <v>0.24050192844554699</v>
      </c>
      <c r="X14" s="19">
        <v>0.13497927397230999</v>
      </c>
      <c r="Y14" s="19">
        <v>0.19628354777757001</v>
      </c>
      <c r="Z14" s="19"/>
      <c r="AA14" s="19">
        <v>0.16153886484418101</v>
      </c>
      <c r="AB14" s="19">
        <v>0.113794096445739</v>
      </c>
      <c r="AC14" s="19">
        <v>0.19204126005991701</v>
      </c>
      <c r="AD14" s="19">
        <v>0.17980702571200899</v>
      </c>
      <c r="AE14" s="19">
        <v>0.18553013196498599</v>
      </c>
      <c r="AF14" s="19"/>
      <c r="AG14" s="19">
        <v>0.20072575324904501</v>
      </c>
      <c r="AH14" s="19">
        <v>0.13130501787462001</v>
      </c>
      <c r="AI14" s="19">
        <v>0.19889145180602</v>
      </c>
      <c r="AJ14" s="19">
        <v>0.184580025702138</v>
      </c>
      <c r="AK14" s="19">
        <v>0.15364910935123599</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168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162</v>
      </c>
      <c r="C9" s="17">
        <v>0.15579088172941</v>
      </c>
      <c r="D9" s="17">
        <v>0.16486024741059099</v>
      </c>
      <c r="E9" s="17">
        <v>0.14693700366576001</v>
      </c>
      <c r="F9" s="17"/>
      <c r="G9" s="17">
        <v>0.27257301364249997</v>
      </c>
      <c r="H9" s="17">
        <v>0.312991622576622</v>
      </c>
      <c r="I9" s="17">
        <v>0.168584841570731</v>
      </c>
      <c r="J9" s="17">
        <v>0.132589033539949</v>
      </c>
      <c r="K9" s="17">
        <v>4.2752507694330998E-2</v>
      </c>
      <c r="L9" s="17">
        <v>3.5412473975811501E-2</v>
      </c>
      <c r="M9" s="17"/>
      <c r="N9" s="17">
        <v>0.26503547700972602</v>
      </c>
      <c r="O9" s="17">
        <v>0.13464268005337199</v>
      </c>
      <c r="P9" s="17">
        <v>0.17983585910099401</v>
      </c>
      <c r="Q9" s="17">
        <v>0.11563639183428701</v>
      </c>
      <c r="R9" s="17">
        <v>0.14732409579245301</v>
      </c>
      <c r="S9" s="17">
        <v>0.187298988700867</v>
      </c>
      <c r="T9" s="17">
        <v>0.112229419692082</v>
      </c>
      <c r="U9" s="17">
        <v>0.130719878878196</v>
      </c>
      <c r="V9" s="17">
        <v>0.17960291813483001</v>
      </c>
      <c r="W9" s="17">
        <v>0.10748383246919301</v>
      </c>
      <c r="X9" s="17">
        <v>8.6748521621065902E-2</v>
      </c>
      <c r="Y9" s="17">
        <v>4.0220824893645202E-2</v>
      </c>
      <c r="Z9" s="17"/>
      <c r="AA9" s="17">
        <v>0.15201662225464199</v>
      </c>
      <c r="AB9" s="17">
        <v>0.22962119764844499</v>
      </c>
      <c r="AC9" s="17">
        <v>0.120477445545859</v>
      </c>
      <c r="AD9" s="17">
        <v>0.14276380381925999</v>
      </c>
      <c r="AE9" s="17">
        <v>0.160273414678443</v>
      </c>
      <c r="AF9" s="17"/>
      <c r="AG9" s="17">
        <v>0.126811384868462</v>
      </c>
      <c r="AH9" s="17">
        <v>0.17954167780893701</v>
      </c>
      <c r="AI9" s="17">
        <v>0.10635788984146401</v>
      </c>
      <c r="AJ9" s="17">
        <v>0.18508592276467201</v>
      </c>
      <c r="AK9" s="17">
        <v>0.16228643559675901</v>
      </c>
    </row>
    <row r="10" spans="2:37" ht="16" x14ac:dyDescent="0.2">
      <c r="B10" s="18" t="s">
        <v>163</v>
      </c>
      <c r="C10" s="17">
        <v>0.25553795416319403</v>
      </c>
      <c r="D10" s="17">
        <v>0.25500776061039299</v>
      </c>
      <c r="E10" s="17">
        <v>0.25605555034705701</v>
      </c>
      <c r="F10" s="17"/>
      <c r="G10" s="17">
        <v>0.36733300222121401</v>
      </c>
      <c r="H10" s="17">
        <v>0.376709915182735</v>
      </c>
      <c r="I10" s="17">
        <v>0.333243613278636</v>
      </c>
      <c r="J10" s="17">
        <v>0.22121908825553999</v>
      </c>
      <c r="K10" s="17">
        <v>0.19931022816595501</v>
      </c>
      <c r="L10" s="17">
        <v>8.5968987648409795E-2</v>
      </c>
      <c r="M10" s="17"/>
      <c r="N10" s="17">
        <v>0.34352374233598199</v>
      </c>
      <c r="O10" s="17">
        <v>0.21557260165348299</v>
      </c>
      <c r="P10" s="17">
        <v>0.25216218986898797</v>
      </c>
      <c r="Q10" s="17">
        <v>0.20366926751849601</v>
      </c>
      <c r="R10" s="17">
        <v>0.26879099720677102</v>
      </c>
      <c r="S10" s="17">
        <v>0.295547087235212</v>
      </c>
      <c r="T10" s="17">
        <v>0.22264146504823801</v>
      </c>
      <c r="U10" s="17">
        <v>0.3073638685708</v>
      </c>
      <c r="V10" s="17">
        <v>0.231395893320226</v>
      </c>
      <c r="W10" s="17">
        <v>0.22981566108294199</v>
      </c>
      <c r="X10" s="17">
        <v>0.19615698758035399</v>
      </c>
      <c r="Y10" s="17">
        <v>0.31501992273604001</v>
      </c>
      <c r="Z10" s="17"/>
      <c r="AA10" s="17">
        <v>0.25774410888537402</v>
      </c>
      <c r="AB10" s="17">
        <v>0.34012824976881001</v>
      </c>
      <c r="AC10" s="17">
        <v>0.202573129108336</v>
      </c>
      <c r="AD10" s="17">
        <v>0.22679357878137699</v>
      </c>
      <c r="AE10" s="17">
        <v>0.37059898288557902</v>
      </c>
      <c r="AF10" s="17"/>
      <c r="AG10" s="17">
        <v>0.22052947995459199</v>
      </c>
      <c r="AH10" s="17">
        <v>0.30850259188420598</v>
      </c>
      <c r="AI10" s="17">
        <v>0.20205711213807501</v>
      </c>
      <c r="AJ10" s="17">
        <v>0.22414904446936801</v>
      </c>
      <c r="AK10" s="17">
        <v>0.32804803857749898</v>
      </c>
    </row>
    <row r="11" spans="2:37" ht="16" x14ac:dyDescent="0.2">
      <c r="B11" s="18" t="s">
        <v>164</v>
      </c>
      <c r="C11" s="17">
        <v>0.26930943348835501</v>
      </c>
      <c r="D11" s="17">
        <v>0.27187994884723499</v>
      </c>
      <c r="E11" s="17">
        <v>0.26679999342955601</v>
      </c>
      <c r="F11" s="17"/>
      <c r="G11" s="17">
        <v>0.268294686497073</v>
      </c>
      <c r="H11" s="17">
        <v>0.19909437434652</v>
      </c>
      <c r="I11" s="17">
        <v>0.29319668463083098</v>
      </c>
      <c r="J11" s="17">
        <v>0.31946043708931099</v>
      </c>
      <c r="K11" s="17">
        <v>0.30253005013523598</v>
      </c>
      <c r="L11" s="17">
        <v>0.244620105056363</v>
      </c>
      <c r="M11" s="17"/>
      <c r="N11" s="17">
        <v>0.23402712351740201</v>
      </c>
      <c r="O11" s="17">
        <v>0.30678641416164898</v>
      </c>
      <c r="P11" s="17">
        <v>0.25588872847685401</v>
      </c>
      <c r="Q11" s="17">
        <v>0.23661883400009101</v>
      </c>
      <c r="R11" s="17">
        <v>0.297074143678698</v>
      </c>
      <c r="S11" s="17">
        <v>0.22363481490349801</v>
      </c>
      <c r="T11" s="17">
        <v>0.27326148770536102</v>
      </c>
      <c r="U11" s="17">
        <v>0.28861282987623599</v>
      </c>
      <c r="V11" s="17">
        <v>0.291491439679467</v>
      </c>
      <c r="W11" s="17">
        <v>0.26742155858083999</v>
      </c>
      <c r="X11" s="17">
        <v>0.27818085160939499</v>
      </c>
      <c r="Y11" s="17">
        <v>0.350633923351856</v>
      </c>
      <c r="Z11" s="17"/>
      <c r="AA11" s="17">
        <v>0.24683443732327501</v>
      </c>
      <c r="AB11" s="17">
        <v>0.22488392296547499</v>
      </c>
      <c r="AC11" s="17">
        <v>0.33502682137151002</v>
      </c>
      <c r="AD11" s="17">
        <v>0.29527727412975602</v>
      </c>
      <c r="AE11" s="17">
        <v>0.30301224629263002</v>
      </c>
      <c r="AF11" s="17"/>
      <c r="AG11" s="17">
        <v>0.24671371356763</v>
      </c>
      <c r="AH11" s="17">
        <v>0.25216637209748</v>
      </c>
      <c r="AI11" s="17">
        <v>0.310388990538493</v>
      </c>
      <c r="AJ11" s="17">
        <v>0.30716586316743799</v>
      </c>
      <c r="AK11" s="17">
        <v>0.27748499461906301</v>
      </c>
    </row>
    <row r="12" spans="2:37" ht="16" x14ac:dyDescent="0.2">
      <c r="B12" s="18" t="s">
        <v>165</v>
      </c>
      <c r="C12" s="17">
        <v>7.1701227106220095E-2</v>
      </c>
      <c r="D12" s="17">
        <v>7.3351473334289194E-2</v>
      </c>
      <c r="E12" s="17">
        <v>7.0090190635539798E-2</v>
      </c>
      <c r="F12" s="17"/>
      <c r="G12" s="17">
        <v>4.8279912987506099E-2</v>
      </c>
      <c r="H12" s="17">
        <v>4.6411413608377798E-2</v>
      </c>
      <c r="I12" s="17">
        <v>7.3238707018336596E-2</v>
      </c>
      <c r="J12" s="17">
        <v>6.0472087478846401E-2</v>
      </c>
      <c r="K12" s="17">
        <v>9.6524836310808895E-2</v>
      </c>
      <c r="L12" s="17">
        <v>9.8887959790551996E-2</v>
      </c>
      <c r="M12" s="17"/>
      <c r="N12" s="17">
        <v>4.4525106516672797E-2</v>
      </c>
      <c r="O12" s="17">
        <v>7.9837611746224404E-2</v>
      </c>
      <c r="P12" s="17">
        <v>5.7911738346099202E-2</v>
      </c>
      <c r="Q12" s="17">
        <v>0.105235499359423</v>
      </c>
      <c r="R12" s="17">
        <v>6.2378934268795802E-2</v>
      </c>
      <c r="S12" s="17">
        <v>6.4135803690774304E-2</v>
      </c>
      <c r="T12" s="17">
        <v>6.4850840956951095E-2</v>
      </c>
      <c r="U12" s="17">
        <v>2.0575123551651399E-2</v>
      </c>
      <c r="V12" s="17">
        <v>5.2833928148308902E-2</v>
      </c>
      <c r="W12" s="17">
        <v>0.114873815036002</v>
      </c>
      <c r="X12" s="17">
        <v>0.13801060193155501</v>
      </c>
      <c r="Y12" s="17">
        <v>5.9438298368838099E-2</v>
      </c>
      <c r="Z12" s="17"/>
      <c r="AA12" s="17">
        <v>8.3201193855936495E-2</v>
      </c>
      <c r="AB12" s="17">
        <v>4.2755018676293402E-2</v>
      </c>
      <c r="AC12" s="17">
        <v>7.3211660773389003E-2</v>
      </c>
      <c r="AD12" s="17">
        <v>8.4080749149912301E-2</v>
      </c>
      <c r="AE12" s="17">
        <v>4.1552865247136098E-2</v>
      </c>
      <c r="AF12" s="17"/>
      <c r="AG12" s="17">
        <v>6.8911704587876502E-2</v>
      </c>
      <c r="AH12" s="17">
        <v>5.5490211845913399E-2</v>
      </c>
      <c r="AI12" s="17">
        <v>0.10016893748526499</v>
      </c>
      <c r="AJ12" s="17">
        <v>8.3374148423685707E-2</v>
      </c>
      <c r="AK12" s="17">
        <v>4.38302902407679E-2</v>
      </c>
    </row>
    <row r="13" spans="2:37" ht="16" x14ac:dyDescent="0.2">
      <c r="B13" s="18" t="s">
        <v>116</v>
      </c>
      <c r="C13" s="17">
        <v>0.103106774035853</v>
      </c>
      <c r="D13" s="17">
        <v>9.6063797731789205E-2</v>
      </c>
      <c r="E13" s="17">
        <v>0.10998240961980001</v>
      </c>
      <c r="F13" s="17"/>
      <c r="G13" s="17">
        <v>1.9296687825068999E-2</v>
      </c>
      <c r="H13" s="17">
        <v>2.9957453410825501E-2</v>
      </c>
      <c r="I13" s="17">
        <v>3.5820584605318499E-2</v>
      </c>
      <c r="J13" s="17">
        <v>9.2624540174774297E-2</v>
      </c>
      <c r="K13" s="17">
        <v>0.14904423451048199</v>
      </c>
      <c r="L13" s="17">
        <v>0.250016557678575</v>
      </c>
      <c r="M13" s="17"/>
      <c r="N13" s="17">
        <v>3.9794323926088102E-2</v>
      </c>
      <c r="O13" s="17">
        <v>0.114201304670783</v>
      </c>
      <c r="P13" s="17">
        <v>0.116169897272313</v>
      </c>
      <c r="Q13" s="17">
        <v>0.16263321598138</v>
      </c>
      <c r="R13" s="17">
        <v>7.5416687604424104E-2</v>
      </c>
      <c r="S13" s="17">
        <v>9.5715177184229103E-2</v>
      </c>
      <c r="T13" s="17">
        <v>0.11412518630907401</v>
      </c>
      <c r="U13" s="17">
        <v>0.14113808685308901</v>
      </c>
      <c r="V13" s="17">
        <v>0.121109506485513</v>
      </c>
      <c r="W13" s="17">
        <v>7.8061244477211203E-2</v>
      </c>
      <c r="X13" s="17">
        <v>0.11060937972415499</v>
      </c>
      <c r="Y13" s="17">
        <v>0.14141986864261699</v>
      </c>
      <c r="Z13" s="17"/>
      <c r="AA13" s="17">
        <v>0.118982002337406</v>
      </c>
      <c r="AB13" s="17">
        <v>6.5070147087164507E-2</v>
      </c>
      <c r="AC13" s="17">
        <v>0.119555250130107</v>
      </c>
      <c r="AD13" s="17">
        <v>0.108771949599548</v>
      </c>
      <c r="AE13" s="17">
        <v>3.8048033047243399E-2</v>
      </c>
      <c r="AF13" s="17"/>
      <c r="AG13" s="17">
        <v>0.15457640593206001</v>
      </c>
      <c r="AH13" s="17">
        <v>8.3701652602441501E-2</v>
      </c>
      <c r="AI13" s="17">
        <v>0.112217701976152</v>
      </c>
      <c r="AJ13" s="17">
        <v>8.0473756708163494E-2</v>
      </c>
      <c r="AK13" s="17">
        <v>0.112297324655103</v>
      </c>
    </row>
    <row r="14" spans="2:37" ht="16" x14ac:dyDescent="0.2">
      <c r="B14" s="18" t="s">
        <v>153</v>
      </c>
      <c r="C14" s="19">
        <v>0.14455372947696801</v>
      </c>
      <c r="D14" s="19">
        <v>0.13883677206570499</v>
      </c>
      <c r="E14" s="19">
        <v>0.15013485230228699</v>
      </c>
      <c r="F14" s="19"/>
      <c r="G14" s="19">
        <v>2.4222696826637101E-2</v>
      </c>
      <c r="H14" s="19">
        <v>3.4835220874918901E-2</v>
      </c>
      <c r="I14" s="19">
        <v>9.5915568896146206E-2</v>
      </c>
      <c r="J14" s="19">
        <v>0.17363481346158099</v>
      </c>
      <c r="K14" s="19">
        <v>0.209838143183186</v>
      </c>
      <c r="L14" s="19">
        <v>0.28509391585029098</v>
      </c>
      <c r="M14" s="19"/>
      <c r="N14" s="19">
        <v>7.3094226694127906E-2</v>
      </c>
      <c r="O14" s="19">
        <v>0.14895938771448899</v>
      </c>
      <c r="P14" s="19">
        <v>0.13803158693475301</v>
      </c>
      <c r="Q14" s="19">
        <v>0.176206791306324</v>
      </c>
      <c r="R14" s="19">
        <v>0.149015141448859</v>
      </c>
      <c r="S14" s="19">
        <v>0.13366812828541999</v>
      </c>
      <c r="T14" s="19">
        <v>0.21289160028829399</v>
      </c>
      <c r="U14" s="19">
        <v>0.11159021227002799</v>
      </c>
      <c r="V14" s="19">
        <v>0.123566314231655</v>
      </c>
      <c r="W14" s="19">
        <v>0.20234388835381201</v>
      </c>
      <c r="X14" s="19">
        <v>0.19029365753347499</v>
      </c>
      <c r="Y14" s="19">
        <v>9.3267162007004495E-2</v>
      </c>
      <c r="Z14" s="19"/>
      <c r="AA14" s="19">
        <v>0.14122163534336701</v>
      </c>
      <c r="AB14" s="19">
        <v>9.7541463853811003E-2</v>
      </c>
      <c r="AC14" s="19">
        <v>0.14915569307079901</v>
      </c>
      <c r="AD14" s="19">
        <v>0.142312644520146</v>
      </c>
      <c r="AE14" s="19">
        <v>8.6514457848969301E-2</v>
      </c>
      <c r="AF14" s="19"/>
      <c r="AG14" s="19">
        <v>0.18245731108937999</v>
      </c>
      <c r="AH14" s="19">
        <v>0.12059749376102299</v>
      </c>
      <c r="AI14" s="19">
        <v>0.16880936802054999</v>
      </c>
      <c r="AJ14" s="19">
        <v>0.119751264466672</v>
      </c>
      <c r="AK14" s="19">
        <v>7.6052916310809196E-2</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169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162</v>
      </c>
      <c r="C9" s="17">
        <v>7.0773479714661594E-2</v>
      </c>
      <c r="D9" s="17">
        <v>8.4456650436949401E-2</v>
      </c>
      <c r="E9" s="17">
        <v>5.7415420357696902E-2</v>
      </c>
      <c r="F9" s="17"/>
      <c r="G9" s="17">
        <v>0.10431138576731901</v>
      </c>
      <c r="H9" s="17">
        <v>0.12491866181654</v>
      </c>
      <c r="I9" s="17">
        <v>0.110074074206389</v>
      </c>
      <c r="J9" s="17">
        <v>7.62631645875433E-2</v>
      </c>
      <c r="K9" s="17">
        <v>1.3434675626980299E-2</v>
      </c>
      <c r="L9" s="17">
        <v>6.85302527649536E-3</v>
      </c>
      <c r="M9" s="17"/>
      <c r="N9" s="17">
        <v>0.105597613114997</v>
      </c>
      <c r="O9" s="17">
        <v>6.4209566159181206E-2</v>
      </c>
      <c r="P9" s="17">
        <v>5.4342805516976803E-2</v>
      </c>
      <c r="Q9" s="17">
        <v>3.7536852739541701E-2</v>
      </c>
      <c r="R9" s="17">
        <v>6.16157193218227E-2</v>
      </c>
      <c r="S9" s="17">
        <v>9.22670170456521E-2</v>
      </c>
      <c r="T9" s="17">
        <v>3.0348310999634899E-2</v>
      </c>
      <c r="U9" s="17">
        <v>4.2608949926059299E-2</v>
      </c>
      <c r="V9" s="17">
        <v>0.10998150922377101</v>
      </c>
      <c r="W9" s="17">
        <v>4.65077758335962E-2</v>
      </c>
      <c r="X9" s="17">
        <v>7.6543407369331601E-2</v>
      </c>
      <c r="Y9" s="17">
        <v>0.10110360570582801</v>
      </c>
      <c r="Z9" s="17"/>
      <c r="AA9" s="17">
        <v>4.3947267517235197E-2</v>
      </c>
      <c r="AB9" s="17">
        <v>0.113907920768843</v>
      </c>
      <c r="AC9" s="17">
        <v>5.3504276888671397E-2</v>
      </c>
      <c r="AD9" s="17">
        <v>7.5242531463183507E-2</v>
      </c>
      <c r="AE9" s="17">
        <v>9.2531879477622106E-2</v>
      </c>
      <c r="AF9" s="17"/>
      <c r="AG9" s="17">
        <v>4.0872617888954202E-2</v>
      </c>
      <c r="AH9" s="17">
        <v>0.10063774699168899</v>
      </c>
      <c r="AI9" s="17">
        <v>4.0444829211209302E-2</v>
      </c>
      <c r="AJ9" s="17">
        <v>9.4315770124950904E-2</v>
      </c>
      <c r="AK9" s="17">
        <v>8.6534085222598395E-2</v>
      </c>
    </row>
    <row r="10" spans="2:37" ht="16" x14ac:dyDescent="0.2">
      <c r="B10" s="18" t="s">
        <v>163</v>
      </c>
      <c r="C10" s="17">
        <v>0.16073269033907001</v>
      </c>
      <c r="D10" s="17">
        <v>0.186008484748315</v>
      </c>
      <c r="E10" s="17">
        <v>0.13605744738071299</v>
      </c>
      <c r="F10" s="17"/>
      <c r="G10" s="17">
        <v>0.217292916334269</v>
      </c>
      <c r="H10" s="17">
        <v>0.32606126299520199</v>
      </c>
      <c r="I10" s="17">
        <v>0.19095693173039299</v>
      </c>
      <c r="J10" s="17">
        <v>0.104277490981211</v>
      </c>
      <c r="K10" s="17">
        <v>8.0195188648577706E-2</v>
      </c>
      <c r="L10" s="17">
        <v>6.4595474961303898E-2</v>
      </c>
      <c r="M10" s="17"/>
      <c r="N10" s="17">
        <v>0.232875608559203</v>
      </c>
      <c r="O10" s="17">
        <v>0.14486913035855101</v>
      </c>
      <c r="P10" s="17">
        <v>0.116844121025513</v>
      </c>
      <c r="Q10" s="17">
        <v>0.14311879388693799</v>
      </c>
      <c r="R10" s="17">
        <v>0.165525257609728</v>
      </c>
      <c r="S10" s="17">
        <v>0.17076733285492501</v>
      </c>
      <c r="T10" s="17">
        <v>0.14227048976027501</v>
      </c>
      <c r="U10" s="17">
        <v>0.20551160678454999</v>
      </c>
      <c r="V10" s="17">
        <v>0.16948771938344501</v>
      </c>
      <c r="W10" s="17">
        <v>0.111654922773568</v>
      </c>
      <c r="X10" s="17">
        <v>0.13210632591902799</v>
      </c>
      <c r="Y10" s="17">
        <v>0.17342905441068801</v>
      </c>
      <c r="Z10" s="17"/>
      <c r="AA10" s="17">
        <v>0.21752568789043</v>
      </c>
      <c r="AB10" s="17">
        <v>0.247571257279631</v>
      </c>
      <c r="AC10" s="17">
        <v>0.14178015608521</v>
      </c>
      <c r="AD10" s="17">
        <v>0.12918218190436401</v>
      </c>
      <c r="AE10" s="17">
        <v>0.164287342304307</v>
      </c>
      <c r="AF10" s="17"/>
      <c r="AG10" s="17">
        <v>0.16405692178835901</v>
      </c>
      <c r="AH10" s="17">
        <v>0.19644678831221901</v>
      </c>
      <c r="AI10" s="17">
        <v>0.14544313053501801</v>
      </c>
      <c r="AJ10" s="17">
        <v>0.16318752001648301</v>
      </c>
      <c r="AK10" s="17">
        <v>0.16963378165519699</v>
      </c>
    </row>
    <row r="11" spans="2:37" ht="16" x14ac:dyDescent="0.2">
      <c r="B11" s="18" t="s">
        <v>164</v>
      </c>
      <c r="C11" s="17">
        <v>0.27245553634235598</v>
      </c>
      <c r="D11" s="17">
        <v>0.27346463901857498</v>
      </c>
      <c r="E11" s="17">
        <v>0.27147040988886301</v>
      </c>
      <c r="F11" s="17"/>
      <c r="G11" s="17">
        <v>0.30401663769593701</v>
      </c>
      <c r="H11" s="17">
        <v>0.27452595667248803</v>
      </c>
      <c r="I11" s="17">
        <v>0.31084535797252699</v>
      </c>
      <c r="J11" s="17">
        <v>0.268227805829515</v>
      </c>
      <c r="K11" s="17">
        <v>0.35122630510053199</v>
      </c>
      <c r="L11" s="17">
        <v>0.169444859565936</v>
      </c>
      <c r="M11" s="17"/>
      <c r="N11" s="17">
        <v>0.285064338827339</v>
      </c>
      <c r="O11" s="17">
        <v>0.30816685556875001</v>
      </c>
      <c r="P11" s="17">
        <v>0.326985585312974</v>
      </c>
      <c r="Q11" s="17">
        <v>0.207458497368606</v>
      </c>
      <c r="R11" s="17">
        <v>0.29032987759936402</v>
      </c>
      <c r="S11" s="17">
        <v>0.28630829279572001</v>
      </c>
      <c r="T11" s="17">
        <v>0.25246619806264697</v>
      </c>
      <c r="U11" s="17">
        <v>0.26162388350508298</v>
      </c>
      <c r="V11" s="17">
        <v>0.28373061605526501</v>
      </c>
      <c r="W11" s="17">
        <v>0.26117174508058999</v>
      </c>
      <c r="X11" s="17">
        <v>0.21143985031854701</v>
      </c>
      <c r="Y11" s="17">
        <v>0.18629301477235499</v>
      </c>
      <c r="Z11" s="17"/>
      <c r="AA11" s="17">
        <v>0.24485245328138899</v>
      </c>
      <c r="AB11" s="17">
        <v>0.25283189589649502</v>
      </c>
      <c r="AC11" s="17">
        <v>0.29574895271276802</v>
      </c>
      <c r="AD11" s="17">
        <v>0.29923565533527202</v>
      </c>
      <c r="AE11" s="17">
        <v>0.38320201398204301</v>
      </c>
      <c r="AF11" s="17"/>
      <c r="AG11" s="17">
        <v>0.25392356528434901</v>
      </c>
      <c r="AH11" s="17">
        <v>0.26894577429786098</v>
      </c>
      <c r="AI11" s="17">
        <v>0.332389524117015</v>
      </c>
      <c r="AJ11" s="17">
        <v>0.28961497265085401</v>
      </c>
      <c r="AK11" s="17">
        <v>0.40642349961667501</v>
      </c>
    </row>
    <row r="12" spans="2:37" ht="16" x14ac:dyDescent="0.2">
      <c r="B12" s="18" t="s">
        <v>165</v>
      </c>
      <c r="C12" s="17">
        <v>0.18319712850550199</v>
      </c>
      <c r="D12" s="17">
        <v>0.18476130582646599</v>
      </c>
      <c r="E12" s="17">
        <v>0.18167011594954499</v>
      </c>
      <c r="F12" s="17"/>
      <c r="G12" s="17">
        <v>0.18378442908597201</v>
      </c>
      <c r="H12" s="17">
        <v>0.13265060229799</v>
      </c>
      <c r="I12" s="17">
        <v>0.177388303742822</v>
      </c>
      <c r="J12" s="17">
        <v>0.18601984485277501</v>
      </c>
      <c r="K12" s="17">
        <v>0.19219931314904601</v>
      </c>
      <c r="L12" s="17">
        <v>0.22015749647494001</v>
      </c>
      <c r="M12" s="17"/>
      <c r="N12" s="17">
        <v>0.15060642948650799</v>
      </c>
      <c r="O12" s="17">
        <v>0.161395714388993</v>
      </c>
      <c r="P12" s="17">
        <v>0.164553571403944</v>
      </c>
      <c r="Q12" s="17">
        <v>0.211444838839525</v>
      </c>
      <c r="R12" s="17">
        <v>0.19388907145352199</v>
      </c>
      <c r="S12" s="17">
        <v>0.18926527576596</v>
      </c>
      <c r="T12" s="17">
        <v>0.20395156866018199</v>
      </c>
      <c r="U12" s="17">
        <v>0.16269337157679001</v>
      </c>
      <c r="V12" s="17">
        <v>0.17690192468869301</v>
      </c>
      <c r="W12" s="17">
        <v>0.22077998203066199</v>
      </c>
      <c r="X12" s="17">
        <v>0.20843403754133</v>
      </c>
      <c r="Y12" s="17">
        <v>0.19226476719009</v>
      </c>
      <c r="Z12" s="17"/>
      <c r="AA12" s="17">
        <v>0.197200787796183</v>
      </c>
      <c r="AB12" s="17">
        <v>0.17231994345657001</v>
      </c>
      <c r="AC12" s="17">
        <v>0.19323446870504801</v>
      </c>
      <c r="AD12" s="17">
        <v>0.19849160652540199</v>
      </c>
      <c r="AE12" s="17">
        <v>0.111629433483076</v>
      </c>
      <c r="AF12" s="17"/>
      <c r="AG12" s="17">
        <v>0.19134951255338301</v>
      </c>
      <c r="AH12" s="17">
        <v>0.174637732442009</v>
      </c>
      <c r="AI12" s="17">
        <v>0.19031839621371499</v>
      </c>
      <c r="AJ12" s="17">
        <v>0.160085322034523</v>
      </c>
      <c r="AK12" s="17">
        <v>9.7258093807823895E-2</v>
      </c>
    </row>
    <row r="13" spans="2:37" ht="16" x14ac:dyDescent="0.2">
      <c r="B13" s="18" t="s">
        <v>116</v>
      </c>
      <c r="C13" s="17">
        <v>0.15231762631069301</v>
      </c>
      <c r="D13" s="17">
        <v>0.14478025333081501</v>
      </c>
      <c r="E13" s="17">
        <v>0.15967591173329701</v>
      </c>
      <c r="F13" s="17"/>
      <c r="G13" s="17">
        <v>8.7618294858373996E-2</v>
      </c>
      <c r="H13" s="17">
        <v>7.3680010176415497E-2</v>
      </c>
      <c r="I13" s="17">
        <v>0.109171910765384</v>
      </c>
      <c r="J13" s="17">
        <v>0.16197829678777301</v>
      </c>
      <c r="K13" s="17">
        <v>0.17052229367371</v>
      </c>
      <c r="L13" s="17">
        <v>0.27374116577895602</v>
      </c>
      <c r="M13" s="17"/>
      <c r="N13" s="17">
        <v>7.8244475004637506E-2</v>
      </c>
      <c r="O13" s="17">
        <v>0.15074925786701299</v>
      </c>
      <c r="P13" s="17">
        <v>0.153936444926104</v>
      </c>
      <c r="Q13" s="17">
        <v>0.20274011757667601</v>
      </c>
      <c r="R13" s="17">
        <v>0.15962899306060699</v>
      </c>
      <c r="S13" s="17">
        <v>0.130561726449542</v>
      </c>
      <c r="T13" s="17">
        <v>0.14694362856503401</v>
      </c>
      <c r="U13" s="17">
        <v>0.213205634858885</v>
      </c>
      <c r="V13" s="17">
        <v>0.16649597080804601</v>
      </c>
      <c r="W13" s="17">
        <v>0.14171575816221499</v>
      </c>
      <c r="X13" s="17">
        <v>0.222170810630998</v>
      </c>
      <c r="Y13" s="17">
        <v>0.195264285798671</v>
      </c>
      <c r="Z13" s="17"/>
      <c r="AA13" s="17">
        <v>0.14467925630829701</v>
      </c>
      <c r="AB13" s="17">
        <v>0.110980924348315</v>
      </c>
      <c r="AC13" s="17">
        <v>0.16222938896793701</v>
      </c>
      <c r="AD13" s="17">
        <v>0.15424404267650399</v>
      </c>
      <c r="AE13" s="17">
        <v>8.5969989651608097E-2</v>
      </c>
      <c r="AF13" s="17"/>
      <c r="AG13" s="17">
        <v>0.17450943024746399</v>
      </c>
      <c r="AH13" s="17">
        <v>0.129233356343606</v>
      </c>
      <c r="AI13" s="17">
        <v>0.144817324711566</v>
      </c>
      <c r="AJ13" s="17">
        <v>0.13721899903236601</v>
      </c>
      <c r="AK13" s="17">
        <v>8.0044875995089096E-2</v>
      </c>
    </row>
    <row r="14" spans="2:37" ht="16" x14ac:dyDescent="0.2">
      <c r="B14" s="18" t="s">
        <v>153</v>
      </c>
      <c r="C14" s="19">
        <v>0.160523538787716</v>
      </c>
      <c r="D14" s="19">
        <v>0.12652866663888199</v>
      </c>
      <c r="E14" s="19">
        <v>0.193710694689887</v>
      </c>
      <c r="F14" s="19"/>
      <c r="G14" s="19">
        <v>0.10297633625812901</v>
      </c>
      <c r="H14" s="19">
        <v>6.81635060413638E-2</v>
      </c>
      <c r="I14" s="19">
        <v>0.10156342158248401</v>
      </c>
      <c r="J14" s="19">
        <v>0.203233396961185</v>
      </c>
      <c r="K14" s="19">
        <v>0.19242222380115301</v>
      </c>
      <c r="L14" s="19">
        <v>0.265207977942371</v>
      </c>
      <c r="M14" s="19"/>
      <c r="N14" s="19">
        <v>0.147611535007315</v>
      </c>
      <c r="O14" s="19">
        <v>0.170609475657512</v>
      </c>
      <c r="P14" s="19">
        <v>0.18333747181448901</v>
      </c>
      <c r="Q14" s="19">
        <v>0.19770089958871401</v>
      </c>
      <c r="R14" s="19">
        <v>0.129011080954957</v>
      </c>
      <c r="S14" s="19">
        <v>0.13083035508820201</v>
      </c>
      <c r="T14" s="19">
        <v>0.22401980395222701</v>
      </c>
      <c r="U14" s="19">
        <v>0.114356553348632</v>
      </c>
      <c r="V14" s="19">
        <v>9.3402259840779503E-2</v>
      </c>
      <c r="W14" s="19">
        <v>0.218169816119369</v>
      </c>
      <c r="X14" s="19">
        <v>0.14930556822076499</v>
      </c>
      <c r="Y14" s="19">
        <v>0.151645272122368</v>
      </c>
      <c r="Z14" s="19"/>
      <c r="AA14" s="19">
        <v>0.15179454720646701</v>
      </c>
      <c r="AB14" s="19">
        <v>0.10238805825014501</v>
      </c>
      <c r="AC14" s="19">
        <v>0.153502756640367</v>
      </c>
      <c r="AD14" s="19">
        <v>0.143603982095274</v>
      </c>
      <c r="AE14" s="19">
        <v>0.162379341101345</v>
      </c>
      <c r="AF14" s="19"/>
      <c r="AG14" s="19">
        <v>0.175287952237491</v>
      </c>
      <c r="AH14" s="19">
        <v>0.13009860161261599</v>
      </c>
      <c r="AI14" s="19">
        <v>0.14658679521147699</v>
      </c>
      <c r="AJ14" s="19">
        <v>0.15557741614082299</v>
      </c>
      <c r="AK14" s="19">
        <v>0.160105663702616</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170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162</v>
      </c>
      <c r="C9" s="17">
        <v>6.9265468955370502E-2</v>
      </c>
      <c r="D9" s="17">
        <v>7.5425589620943007E-2</v>
      </c>
      <c r="E9" s="17">
        <v>6.3251712409692906E-2</v>
      </c>
      <c r="F9" s="17"/>
      <c r="G9" s="17">
        <v>0.111659349856515</v>
      </c>
      <c r="H9" s="17">
        <v>0.13608841361409499</v>
      </c>
      <c r="I9" s="17">
        <v>9.7777823344496403E-2</v>
      </c>
      <c r="J9" s="17">
        <v>5.8914059546201603E-2</v>
      </c>
      <c r="K9" s="17">
        <v>1.72230915450199E-2</v>
      </c>
      <c r="L9" s="17">
        <v>7.2507139800687698E-3</v>
      </c>
      <c r="M9" s="17"/>
      <c r="N9" s="17">
        <v>9.3826563490765805E-2</v>
      </c>
      <c r="O9" s="17">
        <v>5.7281646312087202E-2</v>
      </c>
      <c r="P9" s="17">
        <v>6.0484531364924099E-2</v>
      </c>
      <c r="Q9" s="17">
        <v>5.2286282448167402E-2</v>
      </c>
      <c r="R9" s="17">
        <v>7.4245718569080299E-2</v>
      </c>
      <c r="S9" s="17">
        <v>7.8791903703551006E-2</v>
      </c>
      <c r="T9" s="17">
        <v>4.0802724945913402E-2</v>
      </c>
      <c r="U9" s="17">
        <v>7.6970267720104193E-2</v>
      </c>
      <c r="V9" s="17">
        <v>9.06784045437624E-2</v>
      </c>
      <c r="W9" s="17">
        <v>7.0131317814878594E-2</v>
      </c>
      <c r="X9" s="17">
        <v>5.9509536329914597E-2</v>
      </c>
      <c r="Y9" s="17">
        <v>4.0895545074530602E-2</v>
      </c>
      <c r="Z9" s="17"/>
      <c r="AA9" s="17">
        <v>7.4988911048012405E-2</v>
      </c>
      <c r="AB9" s="17">
        <v>0.11072283691668899</v>
      </c>
      <c r="AC9" s="17">
        <v>5.5176423623529598E-2</v>
      </c>
      <c r="AD9" s="17">
        <v>6.09693519972501E-2</v>
      </c>
      <c r="AE9" s="17">
        <v>6.1640975073269003E-2</v>
      </c>
      <c r="AF9" s="17"/>
      <c r="AG9" s="17">
        <v>5.8001252351166897E-2</v>
      </c>
      <c r="AH9" s="17">
        <v>8.1155207202074503E-2</v>
      </c>
      <c r="AI9" s="17">
        <v>4.7922690161732201E-2</v>
      </c>
      <c r="AJ9" s="17">
        <v>9.7002075887632197E-2</v>
      </c>
      <c r="AK9" s="17">
        <v>7.3669451294997898E-2</v>
      </c>
    </row>
    <row r="10" spans="2:37" ht="16" x14ac:dyDescent="0.2">
      <c r="B10" s="18" t="s">
        <v>163</v>
      </c>
      <c r="C10" s="17">
        <v>0.13928862261916899</v>
      </c>
      <c r="D10" s="17">
        <v>0.16250253707846399</v>
      </c>
      <c r="E10" s="17">
        <v>0.116626269459337</v>
      </c>
      <c r="F10" s="17"/>
      <c r="G10" s="17">
        <v>0.20339217291300299</v>
      </c>
      <c r="H10" s="17">
        <v>0.26160687674061001</v>
      </c>
      <c r="I10" s="17">
        <v>0.18812394816449099</v>
      </c>
      <c r="J10" s="17">
        <v>8.98808169545596E-2</v>
      </c>
      <c r="K10" s="17">
        <v>8.0179216116575705E-2</v>
      </c>
      <c r="L10" s="17">
        <v>3.7863774454235902E-2</v>
      </c>
      <c r="M10" s="17"/>
      <c r="N10" s="17">
        <v>0.222685786874629</v>
      </c>
      <c r="O10" s="17">
        <v>0.118192924894405</v>
      </c>
      <c r="P10" s="17">
        <v>0.119902085863657</v>
      </c>
      <c r="Q10" s="17">
        <v>8.98995399886868E-2</v>
      </c>
      <c r="R10" s="17">
        <v>0.135801876038458</v>
      </c>
      <c r="S10" s="17">
        <v>0.150335945517515</v>
      </c>
      <c r="T10" s="17">
        <v>0.111581864393389</v>
      </c>
      <c r="U10" s="17">
        <v>0.22673742927551299</v>
      </c>
      <c r="V10" s="17">
        <v>0.15671865741495999</v>
      </c>
      <c r="W10" s="17">
        <v>7.65351035508922E-2</v>
      </c>
      <c r="X10" s="17">
        <v>0.10373648018937601</v>
      </c>
      <c r="Y10" s="17">
        <v>0.15690111015800101</v>
      </c>
      <c r="Z10" s="17"/>
      <c r="AA10" s="17">
        <v>0.15771923375757699</v>
      </c>
      <c r="AB10" s="17">
        <v>0.210465994611819</v>
      </c>
      <c r="AC10" s="17">
        <v>0.101893144438002</v>
      </c>
      <c r="AD10" s="17">
        <v>0.12622379843128201</v>
      </c>
      <c r="AE10" s="17">
        <v>0.18549159402073601</v>
      </c>
      <c r="AF10" s="17"/>
      <c r="AG10" s="17">
        <v>0.133744016689443</v>
      </c>
      <c r="AH10" s="17">
        <v>0.16930134500958499</v>
      </c>
      <c r="AI10" s="17">
        <v>0.12331193596778001</v>
      </c>
      <c r="AJ10" s="17">
        <v>0.14091753112981301</v>
      </c>
      <c r="AK10" s="17">
        <v>0.19193759629954801</v>
      </c>
    </row>
    <row r="11" spans="2:37" ht="16" x14ac:dyDescent="0.2">
      <c r="B11" s="18" t="s">
        <v>164</v>
      </c>
      <c r="C11" s="17">
        <v>0.181732941505276</v>
      </c>
      <c r="D11" s="17">
        <v>0.19270588763113999</v>
      </c>
      <c r="E11" s="17">
        <v>0.17102071196104299</v>
      </c>
      <c r="F11" s="17"/>
      <c r="G11" s="17">
        <v>0.25081900409392199</v>
      </c>
      <c r="H11" s="17">
        <v>0.230950867042787</v>
      </c>
      <c r="I11" s="17">
        <v>0.21452866619307101</v>
      </c>
      <c r="J11" s="17">
        <v>0.15434775201658801</v>
      </c>
      <c r="K11" s="17">
        <v>0.15238107816626001</v>
      </c>
      <c r="L11" s="17">
        <v>0.111469923349744</v>
      </c>
      <c r="M11" s="17"/>
      <c r="N11" s="17">
        <v>0.21852311752974901</v>
      </c>
      <c r="O11" s="17">
        <v>0.20810085240485901</v>
      </c>
      <c r="P11" s="17">
        <v>0.15423849785829399</v>
      </c>
      <c r="Q11" s="17">
        <v>0.158511099795828</v>
      </c>
      <c r="R11" s="17">
        <v>0.15451911501149301</v>
      </c>
      <c r="S11" s="17">
        <v>0.20000909599113001</v>
      </c>
      <c r="T11" s="17">
        <v>0.17767034408066401</v>
      </c>
      <c r="U11" s="17">
        <v>0.11422637682855399</v>
      </c>
      <c r="V11" s="17">
        <v>0.18284796652072299</v>
      </c>
      <c r="W11" s="17">
        <v>0.175062724549893</v>
      </c>
      <c r="X11" s="17">
        <v>0.18249592365346801</v>
      </c>
      <c r="Y11" s="17">
        <v>0.16191585669455399</v>
      </c>
      <c r="Z11" s="17"/>
      <c r="AA11" s="17">
        <v>0.16668652442419199</v>
      </c>
      <c r="AB11" s="17">
        <v>0.21308984561538799</v>
      </c>
      <c r="AC11" s="17">
        <v>0.16924650840133601</v>
      </c>
      <c r="AD11" s="17">
        <v>0.168771179671767</v>
      </c>
      <c r="AE11" s="17">
        <v>0.23571192637463001</v>
      </c>
      <c r="AF11" s="17"/>
      <c r="AG11" s="17">
        <v>0.16277484044994101</v>
      </c>
      <c r="AH11" s="17">
        <v>0.206009388638319</v>
      </c>
      <c r="AI11" s="17">
        <v>0.204727354192317</v>
      </c>
      <c r="AJ11" s="17">
        <v>0.15417694676642199</v>
      </c>
      <c r="AK11" s="17">
        <v>0.20171367223251599</v>
      </c>
    </row>
    <row r="12" spans="2:37" ht="16" x14ac:dyDescent="0.2">
      <c r="B12" s="18" t="s">
        <v>165</v>
      </c>
      <c r="C12" s="17">
        <v>0.189148789205759</v>
      </c>
      <c r="D12" s="17">
        <v>0.19414099961206399</v>
      </c>
      <c r="E12" s="17">
        <v>0.18427519343740001</v>
      </c>
      <c r="F12" s="17"/>
      <c r="G12" s="17">
        <v>0.246138778007363</v>
      </c>
      <c r="H12" s="17">
        <v>0.16604223665277801</v>
      </c>
      <c r="I12" s="17">
        <v>0.18425100817449799</v>
      </c>
      <c r="J12" s="17">
        <v>0.22180168091879701</v>
      </c>
      <c r="K12" s="17">
        <v>0.193929514915884</v>
      </c>
      <c r="L12" s="17">
        <v>0.144526115940556</v>
      </c>
      <c r="M12" s="17"/>
      <c r="N12" s="17">
        <v>0.18738239954031399</v>
      </c>
      <c r="O12" s="17">
        <v>0.180503100584813</v>
      </c>
      <c r="P12" s="17">
        <v>0.20676899439655899</v>
      </c>
      <c r="Q12" s="17">
        <v>0.19259229523902499</v>
      </c>
      <c r="R12" s="17">
        <v>0.23104260439379801</v>
      </c>
      <c r="S12" s="17">
        <v>0.205988731300669</v>
      </c>
      <c r="T12" s="17">
        <v>0.152843775353394</v>
      </c>
      <c r="U12" s="17">
        <v>0.122513208145065</v>
      </c>
      <c r="V12" s="17">
        <v>0.193163813565114</v>
      </c>
      <c r="W12" s="17">
        <v>0.176992721786466</v>
      </c>
      <c r="X12" s="17">
        <v>0.221201752162206</v>
      </c>
      <c r="Y12" s="17">
        <v>0.18354601013474101</v>
      </c>
      <c r="Z12" s="17"/>
      <c r="AA12" s="17">
        <v>0.18684806814211899</v>
      </c>
      <c r="AB12" s="17">
        <v>0.175510860961472</v>
      </c>
      <c r="AC12" s="17">
        <v>0.21212118841323799</v>
      </c>
      <c r="AD12" s="17">
        <v>0.21242062788235999</v>
      </c>
      <c r="AE12" s="17">
        <v>0.18802015771713401</v>
      </c>
      <c r="AF12" s="17"/>
      <c r="AG12" s="17">
        <v>0.17214783758347699</v>
      </c>
      <c r="AH12" s="17">
        <v>0.18834019481703199</v>
      </c>
      <c r="AI12" s="17">
        <v>0.224326927442831</v>
      </c>
      <c r="AJ12" s="17">
        <v>0.19554277525957001</v>
      </c>
      <c r="AK12" s="17">
        <v>0.228829075691804</v>
      </c>
    </row>
    <row r="13" spans="2:37" ht="16" x14ac:dyDescent="0.2">
      <c r="B13" s="18" t="s">
        <v>116</v>
      </c>
      <c r="C13" s="17">
        <v>0.22989316885861</v>
      </c>
      <c r="D13" s="17">
        <v>0.21568483612617401</v>
      </c>
      <c r="E13" s="17">
        <v>0.24376391240595599</v>
      </c>
      <c r="F13" s="17"/>
      <c r="G13" s="17">
        <v>0.119298611578032</v>
      </c>
      <c r="H13" s="17">
        <v>0.130792679138934</v>
      </c>
      <c r="I13" s="17">
        <v>0.183824885748154</v>
      </c>
      <c r="J13" s="17">
        <v>0.248713951045719</v>
      </c>
      <c r="K13" s="17">
        <v>0.280198897979415</v>
      </c>
      <c r="L13" s="17">
        <v>0.37166223665390502</v>
      </c>
      <c r="M13" s="17"/>
      <c r="N13" s="17">
        <v>0.157867448301823</v>
      </c>
      <c r="O13" s="17">
        <v>0.19185175363957599</v>
      </c>
      <c r="P13" s="17">
        <v>0.25493997695873799</v>
      </c>
      <c r="Q13" s="17">
        <v>0.28690296405649901</v>
      </c>
      <c r="R13" s="17">
        <v>0.218709925537004</v>
      </c>
      <c r="S13" s="17">
        <v>0.26263521237166498</v>
      </c>
      <c r="T13" s="17">
        <v>0.26784186187110498</v>
      </c>
      <c r="U13" s="17">
        <v>0.25686242532711601</v>
      </c>
      <c r="V13" s="17">
        <v>0.20656204124456601</v>
      </c>
      <c r="W13" s="17">
        <v>0.24254560413430401</v>
      </c>
      <c r="X13" s="17">
        <v>0.28108314736798801</v>
      </c>
      <c r="Y13" s="17">
        <v>0.248095280291495</v>
      </c>
      <c r="Z13" s="17"/>
      <c r="AA13" s="17">
        <v>0.238564703487438</v>
      </c>
      <c r="AB13" s="17">
        <v>0.15560306456968701</v>
      </c>
      <c r="AC13" s="17">
        <v>0.26305224117238601</v>
      </c>
      <c r="AD13" s="17">
        <v>0.25472160662016202</v>
      </c>
      <c r="AE13" s="17">
        <v>0.14425926065719499</v>
      </c>
      <c r="AF13" s="17"/>
      <c r="AG13" s="17">
        <v>0.25351306121552702</v>
      </c>
      <c r="AH13" s="17">
        <v>0.197814911645635</v>
      </c>
      <c r="AI13" s="17">
        <v>0.223649712630032</v>
      </c>
      <c r="AJ13" s="17">
        <v>0.240186671721384</v>
      </c>
      <c r="AK13" s="17">
        <v>0.15911176113731901</v>
      </c>
    </row>
    <row r="14" spans="2:37" ht="16" x14ac:dyDescent="0.2">
      <c r="B14" s="18" t="s">
        <v>153</v>
      </c>
      <c r="C14" s="19">
        <v>0.19067100885581401</v>
      </c>
      <c r="D14" s="19">
        <v>0.15954014993121701</v>
      </c>
      <c r="E14" s="19">
        <v>0.22106220032657101</v>
      </c>
      <c r="F14" s="19"/>
      <c r="G14" s="19">
        <v>6.8692083551165101E-2</v>
      </c>
      <c r="H14" s="19">
        <v>7.4518926810795902E-2</v>
      </c>
      <c r="I14" s="19">
        <v>0.131493668375288</v>
      </c>
      <c r="J14" s="19">
        <v>0.22634173951813699</v>
      </c>
      <c r="K14" s="19">
        <v>0.27608820127684403</v>
      </c>
      <c r="L14" s="19">
        <v>0.32722723562149097</v>
      </c>
      <c r="M14" s="19"/>
      <c r="N14" s="19">
        <v>0.119714684262719</v>
      </c>
      <c r="O14" s="19">
        <v>0.24406972216426101</v>
      </c>
      <c r="P14" s="19">
        <v>0.20366591355782901</v>
      </c>
      <c r="Q14" s="19">
        <v>0.21980781847179401</v>
      </c>
      <c r="R14" s="19">
        <v>0.18568076045016599</v>
      </c>
      <c r="S14" s="19">
        <v>0.10223911111547</v>
      </c>
      <c r="T14" s="19">
        <v>0.24925942935553499</v>
      </c>
      <c r="U14" s="19">
        <v>0.202690292703648</v>
      </c>
      <c r="V14" s="19">
        <v>0.17002911671087401</v>
      </c>
      <c r="W14" s="19">
        <v>0.25873252816356701</v>
      </c>
      <c r="X14" s="19">
        <v>0.15197316029704699</v>
      </c>
      <c r="Y14" s="19">
        <v>0.20864619764667999</v>
      </c>
      <c r="Z14" s="19"/>
      <c r="AA14" s="19">
        <v>0.17519255914066101</v>
      </c>
      <c r="AB14" s="19">
        <v>0.13460739732494501</v>
      </c>
      <c r="AC14" s="19">
        <v>0.19851049395150799</v>
      </c>
      <c r="AD14" s="19">
        <v>0.176893435397179</v>
      </c>
      <c r="AE14" s="19">
        <v>0.18487608615703599</v>
      </c>
      <c r="AF14" s="19"/>
      <c r="AG14" s="19">
        <v>0.219818991710446</v>
      </c>
      <c r="AH14" s="19">
        <v>0.15737895268735599</v>
      </c>
      <c r="AI14" s="19">
        <v>0.17606137960530799</v>
      </c>
      <c r="AJ14" s="19">
        <v>0.17217399923517801</v>
      </c>
      <c r="AK14" s="19">
        <v>0.144738443343815</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171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162</v>
      </c>
      <c r="C9" s="17">
        <v>4.7757323854328203E-2</v>
      </c>
      <c r="D9" s="17">
        <v>6.3423087095523301E-2</v>
      </c>
      <c r="E9" s="17">
        <v>3.2463778264987198E-2</v>
      </c>
      <c r="F9" s="17"/>
      <c r="G9" s="17">
        <v>9.5541243854075003E-2</v>
      </c>
      <c r="H9" s="17">
        <v>9.7067692119190294E-2</v>
      </c>
      <c r="I9" s="17">
        <v>6.7923410951205798E-2</v>
      </c>
      <c r="J9" s="17">
        <v>3.5018881367073498E-2</v>
      </c>
      <c r="K9" s="17">
        <v>0</v>
      </c>
      <c r="L9" s="17">
        <v>2.2000671858274502E-3</v>
      </c>
      <c r="M9" s="17"/>
      <c r="N9" s="17">
        <v>7.57107375385557E-2</v>
      </c>
      <c r="O9" s="17">
        <v>4.3886403515529297E-2</v>
      </c>
      <c r="P9" s="17">
        <v>3.5160521993098902E-2</v>
      </c>
      <c r="Q9" s="17">
        <v>3.5890873627614402E-2</v>
      </c>
      <c r="R9" s="17">
        <v>5.2802646203642403E-2</v>
      </c>
      <c r="S9" s="17">
        <v>4.6528421600203602E-2</v>
      </c>
      <c r="T9" s="17">
        <v>2.7335777844204E-2</v>
      </c>
      <c r="U9" s="17">
        <v>3.3181905283363698E-2</v>
      </c>
      <c r="V9" s="17">
        <v>7.9180800400585394E-2</v>
      </c>
      <c r="W9" s="17">
        <v>3.8632968173711799E-2</v>
      </c>
      <c r="X9" s="17">
        <v>2.70631851179562E-2</v>
      </c>
      <c r="Y9" s="17">
        <v>1.4892155852263601E-2</v>
      </c>
      <c r="Z9" s="17"/>
      <c r="AA9" s="17">
        <v>3.5711417327309002E-2</v>
      </c>
      <c r="AB9" s="17">
        <v>8.2229293597068404E-2</v>
      </c>
      <c r="AC9" s="17">
        <v>4.7242124099488102E-2</v>
      </c>
      <c r="AD9" s="17">
        <v>4.1299741033856099E-2</v>
      </c>
      <c r="AE9" s="17">
        <v>4.6892239829112503E-2</v>
      </c>
      <c r="AF9" s="17"/>
      <c r="AG9" s="17">
        <v>2.8067897532155699E-2</v>
      </c>
      <c r="AH9" s="17">
        <v>5.6637125215877299E-2</v>
      </c>
      <c r="AI9" s="17">
        <v>3.4194121491249299E-2</v>
      </c>
      <c r="AJ9" s="17">
        <v>7.6651691337690495E-2</v>
      </c>
      <c r="AK9" s="17">
        <v>3.78294642607079E-2</v>
      </c>
    </row>
    <row r="10" spans="2:37" ht="16" x14ac:dyDescent="0.2">
      <c r="B10" s="18" t="s">
        <v>163</v>
      </c>
      <c r="C10" s="17">
        <v>0.104466022385937</v>
      </c>
      <c r="D10" s="17">
        <v>0.11973324650263301</v>
      </c>
      <c r="E10" s="17">
        <v>8.9561546653954605E-2</v>
      </c>
      <c r="F10" s="17"/>
      <c r="G10" s="17">
        <v>0.12524344094284201</v>
      </c>
      <c r="H10" s="17">
        <v>0.25530066507717503</v>
      </c>
      <c r="I10" s="17">
        <v>0.14142650701696399</v>
      </c>
      <c r="J10" s="17">
        <v>5.5029562724227002E-2</v>
      </c>
      <c r="K10" s="17">
        <v>4.2053624065542299E-2</v>
      </c>
      <c r="L10" s="17">
        <v>2.0425687538596599E-2</v>
      </c>
      <c r="M10" s="17"/>
      <c r="N10" s="17">
        <v>0.18633249741452701</v>
      </c>
      <c r="O10" s="17">
        <v>6.9585849792207097E-2</v>
      </c>
      <c r="P10" s="17">
        <v>4.3791902993152297E-2</v>
      </c>
      <c r="Q10" s="17">
        <v>4.7962335376499403E-2</v>
      </c>
      <c r="R10" s="17">
        <v>0.114248365372897</v>
      </c>
      <c r="S10" s="17">
        <v>0.126913046003024</v>
      </c>
      <c r="T10" s="17">
        <v>8.6182310206124699E-2</v>
      </c>
      <c r="U10" s="17">
        <v>0.18472319274937901</v>
      </c>
      <c r="V10" s="17">
        <v>0.136509027949721</v>
      </c>
      <c r="W10" s="17">
        <v>6.9102013202411397E-2</v>
      </c>
      <c r="X10" s="17">
        <v>6.9568624065919404E-2</v>
      </c>
      <c r="Y10" s="17">
        <v>0.102414284267144</v>
      </c>
      <c r="Z10" s="17"/>
      <c r="AA10" s="17">
        <v>0.12600431843646401</v>
      </c>
      <c r="AB10" s="17">
        <v>0.16908086332488001</v>
      </c>
      <c r="AC10" s="17">
        <v>8.2128311732781803E-2</v>
      </c>
      <c r="AD10" s="17">
        <v>0.102857112953973</v>
      </c>
      <c r="AE10" s="17">
        <v>0.11334381097348099</v>
      </c>
      <c r="AF10" s="17"/>
      <c r="AG10" s="17">
        <v>0.10527859178019799</v>
      </c>
      <c r="AH10" s="17">
        <v>0.130142375197347</v>
      </c>
      <c r="AI10" s="17">
        <v>9.5327311229648298E-2</v>
      </c>
      <c r="AJ10" s="17">
        <v>0.107873106060059</v>
      </c>
      <c r="AK10" s="17">
        <v>0.124445200813038</v>
      </c>
    </row>
    <row r="11" spans="2:37" ht="16" x14ac:dyDescent="0.2">
      <c r="B11" s="18" t="s">
        <v>164</v>
      </c>
      <c r="C11" s="17">
        <v>0.13561718806536599</v>
      </c>
      <c r="D11" s="17">
        <v>0.15383854793315899</v>
      </c>
      <c r="E11" s="17">
        <v>0.117828766681269</v>
      </c>
      <c r="F11" s="17"/>
      <c r="G11" s="17">
        <v>0.23576879116002999</v>
      </c>
      <c r="H11" s="17">
        <v>0.20566790203646901</v>
      </c>
      <c r="I11" s="17">
        <v>0.18488518222411099</v>
      </c>
      <c r="J11" s="17">
        <v>0.107832611635429</v>
      </c>
      <c r="K11" s="17">
        <v>7.8707020790038495E-2</v>
      </c>
      <c r="L11" s="17">
        <v>3.3382339437177902E-2</v>
      </c>
      <c r="M11" s="17"/>
      <c r="N11" s="17">
        <v>0.177627420757762</v>
      </c>
      <c r="O11" s="17">
        <v>0.10832767690544801</v>
      </c>
      <c r="P11" s="17">
        <v>0.14867690555200599</v>
      </c>
      <c r="Q11" s="17">
        <v>0.13541436033831</v>
      </c>
      <c r="R11" s="17">
        <v>0.13765082964931699</v>
      </c>
      <c r="S11" s="17">
        <v>0.13708945355162</v>
      </c>
      <c r="T11" s="17">
        <v>0.115303428278759</v>
      </c>
      <c r="U11" s="17">
        <v>0.15423307957313401</v>
      </c>
      <c r="V11" s="17">
        <v>0.14272561088542399</v>
      </c>
      <c r="W11" s="17">
        <v>0.11649260301388301</v>
      </c>
      <c r="X11" s="17">
        <v>0.14498755974427999</v>
      </c>
      <c r="Y11" s="17">
        <v>5.9378102005884399E-2</v>
      </c>
      <c r="Z11" s="17"/>
      <c r="AA11" s="17">
        <v>0.11506974330182899</v>
      </c>
      <c r="AB11" s="17">
        <v>0.18093480955417901</v>
      </c>
      <c r="AC11" s="17">
        <v>9.6625668221106506E-2</v>
      </c>
      <c r="AD11" s="17">
        <v>0.13624532240422599</v>
      </c>
      <c r="AE11" s="17">
        <v>0.18979346355698901</v>
      </c>
      <c r="AF11" s="17"/>
      <c r="AG11" s="17">
        <v>0.10803073886954601</v>
      </c>
      <c r="AH11" s="17">
        <v>0.16740820391532801</v>
      </c>
      <c r="AI11" s="17">
        <v>0.104098931160577</v>
      </c>
      <c r="AJ11" s="17">
        <v>0.142452366016805</v>
      </c>
      <c r="AK11" s="17">
        <v>0.17514763963018201</v>
      </c>
    </row>
    <row r="12" spans="2:37" ht="16" x14ac:dyDescent="0.2">
      <c r="B12" s="18" t="s">
        <v>165</v>
      </c>
      <c r="C12" s="17">
        <v>6.7812375556549703E-2</v>
      </c>
      <c r="D12" s="17">
        <v>7.5696978508152796E-2</v>
      </c>
      <c r="E12" s="17">
        <v>6.0115110326784099E-2</v>
      </c>
      <c r="F12" s="17"/>
      <c r="G12" s="17">
        <v>0.13053097865681401</v>
      </c>
      <c r="H12" s="17">
        <v>9.5344369823141706E-2</v>
      </c>
      <c r="I12" s="17">
        <v>8.6326803027016799E-2</v>
      </c>
      <c r="J12" s="17">
        <v>4.8314609218049302E-2</v>
      </c>
      <c r="K12" s="17">
        <v>4.26089007165232E-2</v>
      </c>
      <c r="L12" s="17">
        <v>2.1736204751064601E-2</v>
      </c>
      <c r="M12" s="17"/>
      <c r="N12" s="17">
        <v>0.116777909416034</v>
      </c>
      <c r="O12" s="17">
        <v>5.49701607064619E-2</v>
      </c>
      <c r="P12" s="17">
        <v>6.99932927000885E-2</v>
      </c>
      <c r="Q12" s="17">
        <v>4.1688960142207097E-2</v>
      </c>
      <c r="R12" s="17">
        <v>0.10151757457610699</v>
      </c>
      <c r="S12" s="17">
        <v>9.8049360671973299E-2</v>
      </c>
      <c r="T12" s="17">
        <v>4.0216693003995801E-2</v>
      </c>
      <c r="U12" s="17">
        <v>2.74402863219151E-2</v>
      </c>
      <c r="V12" s="17">
        <v>4.4417440905529799E-2</v>
      </c>
      <c r="W12" s="17">
        <v>4.8982678560213398E-2</v>
      </c>
      <c r="X12" s="17">
        <v>8.3517614981566304E-2</v>
      </c>
      <c r="Y12" s="17">
        <v>4.1724402684707597E-2</v>
      </c>
      <c r="Z12" s="17"/>
      <c r="AA12" s="17">
        <v>6.6768252572640394E-2</v>
      </c>
      <c r="AB12" s="17">
        <v>8.2124502471507599E-2</v>
      </c>
      <c r="AC12" s="17">
        <v>8.6818550574459002E-2</v>
      </c>
      <c r="AD12" s="17">
        <v>4.8544292944180799E-2</v>
      </c>
      <c r="AE12" s="17">
        <v>9.9251953613881297E-2</v>
      </c>
      <c r="AF12" s="17"/>
      <c r="AG12" s="17">
        <v>4.4535370263339397E-2</v>
      </c>
      <c r="AH12" s="17">
        <v>7.8159516191330006E-2</v>
      </c>
      <c r="AI12" s="17">
        <v>8.7120676859952298E-2</v>
      </c>
      <c r="AJ12" s="17">
        <v>4.4003080257147199E-2</v>
      </c>
      <c r="AK12" s="17">
        <v>0.12889110438241899</v>
      </c>
    </row>
    <row r="13" spans="2:37" ht="16" x14ac:dyDescent="0.2">
      <c r="B13" s="18" t="s">
        <v>116</v>
      </c>
      <c r="C13" s="17">
        <v>0.23274412431731001</v>
      </c>
      <c r="D13" s="17">
        <v>0.22277910125591999</v>
      </c>
      <c r="E13" s="17">
        <v>0.24247237899228799</v>
      </c>
      <c r="F13" s="17"/>
      <c r="G13" s="17">
        <v>0.15990417694310199</v>
      </c>
      <c r="H13" s="17">
        <v>0.103452462188862</v>
      </c>
      <c r="I13" s="17">
        <v>0.18125404966257599</v>
      </c>
      <c r="J13" s="17">
        <v>0.22794249931356</v>
      </c>
      <c r="K13" s="17">
        <v>0.31079780912657001</v>
      </c>
      <c r="L13" s="17">
        <v>0.378970335647067</v>
      </c>
      <c r="M13" s="17"/>
      <c r="N13" s="17">
        <v>0.158350914448357</v>
      </c>
      <c r="O13" s="17">
        <v>0.25869329691144</v>
      </c>
      <c r="P13" s="17">
        <v>0.295414906325566</v>
      </c>
      <c r="Q13" s="17">
        <v>0.291011913377412</v>
      </c>
      <c r="R13" s="17">
        <v>0.205098459878855</v>
      </c>
      <c r="S13" s="17">
        <v>0.19352847435054299</v>
      </c>
      <c r="T13" s="17">
        <v>0.22809306695800499</v>
      </c>
      <c r="U13" s="17">
        <v>0.29405756188901999</v>
      </c>
      <c r="V13" s="17">
        <v>0.18384863976958399</v>
      </c>
      <c r="W13" s="17">
        <v>0.215117756121113</v>
      </c>
      <c r="X13" s="17">
        <v>0.318349933876314</v>
      </c>
      <c r="Y13" s="17">
        <v>0.32990160957790399</v>
      </c>
      <c r="Z13" s="17"/>
      <c r="AA13" s="17">
        <v>0.250368017932458</v>
      </c>
      <c r="AB13" s="17">
        <v>0.17386019855330101</v>
      </c>
      <c r="AC13" s="17">
        <v>0.22569588934264401</v>
      </c>
      <c r="AD13" s="17">
        <v>0.25199502192502299</v>
      </c>
      <c r="AE13" s="17">
        <v>0.13919668895022599</v>
      </c>
      <c r="AF13" s="17"/>
      <c r="AG13" s="17">
        <v>0.29171138051870499</v>
      </c>
      <c r="AH13" s="17">
        <v>0.19541357091040701</v>
      </c>
      <c r="AI13" s="17">
        <v>0.20222781987833799</v>
      </c>
      <c r="AJ13" s="17">
        <v>0.301139953688847</v>
      </c>
      <c r="AK13" s="17">
        <v>0.177736113665101</v>
      </c>
    </row>
    <row r="14" spans="2:37" ht="16" x14ac:dyDescent="0.2">
      <c r="B14" s="18" t="s">
        <v>153</v>
      </c>
      <c r="C14" s="19">
        <v>0.41160296582050598</v>
      </c>
      <c r="D14" s="19">
        <v>0.36452903870461401</v>
      </c>
      <c r="E14" s="19">
        <v>0.45755841908071798</v>
      </c>
      <c r="F14" s="19"/>
      <c r="G14" s="19">
        <v>0.25301136844313799</v>
      </c>
      <c r="H14" s="19">
        <v>0.243166908755162</v>
      </c>
      <c r="I14" s="19">
        <v>0.338184047118126</v>
      </c>
      <c r="J14" s="19">
        <v>0.52586183574166301</v>
      </c>
      <c r="K14" s="19">
        <v>0.52583264530132601</v>
      </c>
      <c r="L14" s="19">
        <v>0.54328536544026795</v>
      </c>
      <c r="M14" s="19"/>
      <c r="N14" s="19">
        <v>0.28520052042476401</v>
      </c>
      <c r="O14" s="19">
        <v>0.46453661216891501</v>
      </c>
      <c r="P14" s="19">
        <v>0.40696247043608902</v>
      </c>
      <c r="Q14" s="19">
        <v>0.448031557137958</v>
      </c>
      <c r="R14" s="19">
        <v>0.38868212431918298</v>
      </c>
      <c r="S14" s="19">
        <v>0.39789124382263602</v>
      </c>
      <c r="T14" s="19">
        <v>0.502868723708911</v>
      </c>
      <c r="U14" s="19">
        <v>0.306363974183189</v>
      </c>
      <c r="V14" s="19">
        <v>0.413318480089155</v>
      </c>
      <c r="W14" s="19">
        <v>0.51167198092866795</v>
      </c>
      <c r="X14" s="19">
        <v>0.35651308221396399</v>
      </c>
      <c r="Y14" s="19">
        <v>0.45168944561209601</v>
      </c>
      <c r="Z14" s="19"/>
      <c r="AA14" s="19">
        <v>0.40607825042930001</v>
      </c>
      <c r="AB14" s="19">
        <v>0.311770332499063</v>
      </c>
      <c r="AC14" s="19">
        <v>0.46148945602952102</v>
      </c>
      <c r="AD14" s="19">
        <v>0.41905850873874101</v>
      </c>
      <c r="AE14" s="19">
        <v>0.41152184307631201</v>
      </c>
      <c r="AF14" s="19"/>
      <c r="AG14" s="19">
        <v>0.42237602103605698</v>
      </c>
      <c r="AH14" s="19">
        <v>0.37223920856971099</v>
      </c>
      <c r="AI14" s="19">
        <v>0.477031139380236</v>
      </c>
      <c r="AJ14" s="19">
        <v>0.32787980263944999</v>
      </c>
      <c r="AK14" s="19">
        <v>0.355950477248553</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172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162</v>
      </c>
      <c r="C9" s="17">
        <v>5.9294881074931E-2</v>
      </c>
      <c r="D9" s="17">
        <v>7.5308410923324798E-2</v>
      </c>
      <c r="E9" s="17">
        <v>4.36618317933819E-2</v>
      </c>
      <c r="F9" s="17"/>
      <c r="G9" s="17">
        <v>0.12579577659116001</v>
      </c>
      <c r="H9" s="17">
        <v>0.11703382781695</v>
      </c>
      <c r="I9" s="17">
        <v>7.7726794195301194E-2</v>
      </c>
      <c r="J9" s="17">
        <v>3.8024676811547697E-2</v>
      </c>
      <c r="K9" s="17">
        <v>1.28638293214059E-2</v>
      </c>
      <c r="L9" s="17">
        <v>1.96935632949043E-3</v>
      </c>
      <c r="M9" s="17"/>
      <c r="N9" s="17">
        <v>9.5386338073918706E-2</v>
      </c>
      <c r="O9" s="17">
        <v>3.8418973312180603E-2</v>
      </c>
      <c r="P9" s="17">
        <v>5.7415763659299499E-2</v>
      </c>
      <c r="Q9" s="17">
        <v>2.4257830328014599E-2</v>
      </c>
      <c r="R9" s="17">
        <v>5.4302269868981998E-2</v>
      </c>
      <c r="S9" s="17">
        <v>4.6176649719628697E-2</v>
      </c>
      <c r="T9" s="17">
        <v>3.89508705267015E-2</v>
      </c>
      <c r="U9" s="17">
        <v>5.2605486131425398E-2</v>
      </c>
      <c r="V9" s="17">
        <v>0.102370392400312</v>
      </c>
      <c r="W9" s="17">
        <v>5.4543936017545702E-2</v>
      </c>
      <c r="X9" s="17">
        <v>5.6129828294934798E-2</v>
      </c>
      <c r="Y9" s="17">
        <v>6.6250491772668604E-2</v>
      </c>
      <c r="Z9" s="17"/>
      <c r="AA9" s="17">
        <v>5.35338494417033E-2</v>
      </c>
      <c r="AB9" s="17">
        <v>0.12555585523492199</v>
      </c>
      <c r="AC9" s="17">
        <v>2.0966336052391201E-2</v>
      </c>
      <c r="AD9" s="17">
        <v>5.6206659379500798E-2</v>
      </c>
      <c r="AE9" s="17">
        <v>3.4850430453088499E-2</v>
      </c>
      <c r="AF9" s="17"/>
      <c r="AG9" s="17">
        <v>4.1052608850878997E-2</v>
      </c>
      <c r="AH9" s="17">
        <v>7.3108445400121305E-2</v>
      </c>
      <c r="AI9" s="17">
        <v>1.70552543724059E-2</v>
      </c>
      <c r="AJ9" s="17">
        <v>0.10353719732439499</v>
      </c>
      <c r="AK9" s="17">
        <v>2.6505319711079899E-2</v>
      </c>
    </row>
    <row r="10" spans="2:37" ht="16" x14ac:dyDescent="0.2">
      <c r="B10" s="18" t="s">
        <v>163</v>
      </c>
      <c r="C10" s="17">
        <v>0.13250048532252001</v>
      </c>
      <c r="D10" s="17">
        <v>0.155101285209819</v>
      </c>
      <c r="E10" s="17">
        <v>0.11043667916700201</v>
      </c>
      <c r="F10" s="17"/>
      <c r="G10" s="17">
        <v>0.237044339798158</v>
      </c>
      <c r="H10" s="17">
        <v>0.30499037970859799</v>
      </c>
      <c r="I10" s="17">
        <v>0.14901617601825701</v>
      </c>
      <c r="J10" s="17">
        <v>6.7382554279367193E-2</v>
      </c>
      <c r="K10" s="17">
        <v>5.3281962350447298E-2</v>
      </c>
      <c r="L10" s="17">
        <v>1.6100809997135999E-2</v>
      </c>
      <c r="M10" s="17"/>
      <c r="N10" s="17">
        <v>0.240221459235888</v>
      </c>
      <c r="O10" s="17">
        <v>8.9846555807841705E-2</v>
      </c>
      <c r="P10" s="17">
        <v>7.6350980618774794E-2</v>
      </c>
      <c r="Q10" s="17">
        <v>0.12405639219925201</v>
      </c>
      <c r="R10" s="17">
        <v>0.13553973337415401</v>
      </c>
      <c r="S10" s="17">
        <v>0.15575501456902199</v>
      </c>
      <c r="T10" s="17">
        <v>0.13666361273747099</v>
      </c>
      <c r="U10" s="17">
        <v>0.213227181253764</v>
      </c>
      <c r="V10" s="17">
        <v>0.12754520659361601</v>
      </c>
      <c r="W10" s="17">
        <v>7.3786438337067398E-2</v>
      </c>
      <c r="X10" s="17">
        <v>8.2971945468781505E-2</v>
      </c>
      <c r="Y10" s="17">
        <v>7.08163284098247E-2</v>
      </c>
      <c r="Z10" s="17"/>
      <c r="AA10" s="17">
        <v>0.147740227682708</v>
      </c>
      <c r="AB10" s="17">
        <v>0.19215858829221799</v>
      </c>
      <c r="AC10" s="17">
        <v>0.14636973539571499</v>
      </c>
      <c r="AD10" s="17">
        <v>0.109069120009177</v>
      </c>
      <c r="AE10" s="17">
        <v>0.19146917280644801</v>
      </c>
      <c r="AF10" s="17"/>
      <c r="AG10" s="17">
        <v>0.107456379262514</v>
      </c>
      <c r="AH10" s="17">
        <v>0.177101844698518</v>
      </c>
      <c r="AI10" s="17">
        <v>0.146563535853418</v>
      </c>
      <c r="AJ10" s="17">
        <v>0.11375390715592699</v>
      </c>
      <c r="AK10" s="17">
        <v>0.17908078484482001</v>
      </c>
    </row>
    <row r="11" spans="2:37" ht="16" x14ac:dyDescent="0.2">
      <c r="B11" s="18" t="s">
        <v>164</v>
      </c>
      <c r="C11" s="17">
        <v>0.15968174464644599</v>
      </c>
      <c r="D11" s="17">
        <v>0.17936236682343701</v>
      </c>
      <c r="E11" s="17">
        <v>0.14046873294338899</v>
      </c>
      <c r="F11" s="17"/>
      <c r="G11" s="17">
        <v>0.23174817008485801</v>
      </c>
      <c r="H11" s="17">
        <v>0.25180590965163502</v>
      </c>
      <c r="I11" s="17">
        <v>0.24012168179297899</v>
      </c>
      <c r="J11" s="17">
        <v>0.15064067306966999</v>
      </c>
      <c r="K11" s="17">
        <v>0.107544775626792</v>
      </c>
      <c r="L11" s="17">
        <v>1.4465240618095E-2</v>
      </c>
      <c r="M11" s="17"/>
      <c r="N11" s="17">
        <v>0.21482514457058299</v>
      </c>
      <c r="O11" s="17">
        <v>0.130980894105929</v>
      </c>
      <c r="P11" s="17">
        <v>0.15984294692256701</v>
      </c>
      <c r="Q11" s="17">
        <v>0.10059228894151299</v>
      </c>
      <c r="R11" s="17">
        <v>0.202482983716746</v>
      </c>
      <c r="S11" s="17">
        <v>0.22914214125009499</v>
      </c>
      <c r="T11" s="17">
        <v>0.149187966520896</v>
      </c>
      <c r="U11" s="17">
        <v>0.185202261442351</v>
      </c>
      <c r="V11" s="17">
        <v>0.12190246302970301</v>
      </c>
      <c r="W11" s="17">
        <v>0.136750885554799</v>
      </c>
      <c r="X11" s="17">
        <v>0.131354554545666</v>
      </c>
      <c r="Y11" s="17">
        <v>0.14432273716485999</v>
      </c>
      <c r="Z11" s="17"/>
      <c r="AA11" s="17">
        <v>0.16166525075208399</v>
      </c>
      <c r="AB11" s="17">
        <v>0.187507737896428</v>
      </c>
      <c r="AC11" s="17">
        <v>0.11986247592223</v>
      </c>
      <c r="AD11" s="17">
        <v>0.161308802483277</v>
      </c>
      <c r="AE11" s="17">
        <v>0.23027718201196801</v>
      </c>
      <c r="AF11" s="17"/>
      <c r="AG11" s="17">
        <v>0.14236614524296501</v>
      </c>
      <c r="AH11" s="17">
        <v>0.16856524040852799</v>
      </c>
      <c r="AI11" s="17">
        <v>0.144051913592915</v>
      </c>
      <c r="AJ11" s="17">
        <v>0.14860871409562701</v>
      </c>
      <c r="AK11" s="17">
        <v>0.19873766698724199</v>
      </c>
    </row>
    <row r="12" spans="2:37" ht="16" x14ac:dyDescent="0.2">
      <c r="B12" s="18" t="s">
        <v>165</v>
      </c>
      <c r="C12" s="17">
        <v>9.6729605572956304E-2</v>
      </c>
      <c r="D12" s="17">
        <v>0.10396144510277</v>
      </c>
      <c r="E12" s="17">
        <v>8.96695941428612E-2</v>
      </c>
      <c r="F12" s="17"/>
      <c r="G12" s="17">
        <v>0.170907523225106</v>
      </c>
      <c r="H12" s="17">
        <v>9.9009025476821499E-2</v>
      </c>
      <c r="I12" s="17">
        <v>0.126687575894111</v>
      </c>
      <c r="J12" s="17">
        <v>9.6069305975501798E-2</v>
      </c>
      <c r="K12" s="17">
        <v>9.3357808493636493E-2</v>
      </c>
      <c r="L12" s="17">
        <v>2.4376362936105699E-2</v>
      </c>
      <c r="M12" s="17"/>
      <c r="N12" s="17">
        <v>9.6603765980553896E-2</v>
      </c>
      <c r="O12" s="17">
        <v>8.5412765435603596E-2</v>
      </c>
      <c r="P12" s="17">
        <v>8.19083571193987E-2</v>
      </c>
      <c r="Q12" s="17">
        <v>5.8856653056605597E-2</v>
      </c>
      <c r="R12" s="17">
        <v>8.4513002783402999E-2</v>
      </c>
      <c r="S12" s="17">
        <v>0.142079566126463</v>
      </c>
      <c r="T12" s="17">
        <v>5.0214687695025101E-2</v>
      </c>
      <c r="U12" s="17">
        <v>4.1430748336621401E-2</v>
      </c>
      <c r="V12" s="17">
        <v>0.13170577905734501</v>
      </c>
      <c r="W12" s="17">
        <v>9.0079657172146901E-2</v>
      </c>
      <c r="X12" s="17">
        <v>0.16890847101566001</v>
      </c>
      <c r="Y12" s="17">
        <v>0.16083754601483299</v>
      </c>
      <c r="Z12" s="17"/>
      <c r="AA12" s="17">
        <v>8.5019782087534204E-2</v>
      </c>
      <c r="AB12" s="17">
        <v>0.109278956487569</v>
      </c>
      <c r="AC12" s="17">
        <v>9.0547332895924093E-2</v>
      </c>
      <c r="AD12" s="17">
        <v>0.10070982534867801</v>
      </c>
      <c r="AE12" s="17">
        <v>0.121169869385927</v>
      </c>
      <c r="AF12" s="17"/>
      <c r="AG12" s="17">
        <v>6.0412019728001101E-2</v>
      </c>
      <c r="AH12" s="17">
        <v>0.104052629991712</v>
      </c>
      <c r="AI12" s="17">
        <v>9.9917583717241507E-2</v>
      </c>
      <c r="AJ12" s="17">
        <v>8.8904552926154304E-2</v>
      </c>
      <c r="AK12" s="17">
        <v>0.17078635400008699</v>
      </c>
    </row>
    <row r="13" spans="2:37" ht="16" x14ac:dyDescent="0.2">
      <c r="B13" s="18" t="s">
        <v>116</v>
      </c>
      <c r="C13" s="17">
        <v>0.21198042725566599</v>
      </c>
      <c r="D13" s="17">
        <v>0.19789160068411801</v>
      </c>
      <c r="E13" s="17">
        <v>0.22573450410177401</v>
      </c>
      <c r="F13" s="17"/>
      <c r="G13" s="17">
        <v>9.8559114540659395E-2</v>
      </c>
      <c r="H13" s="17">
        <v>0.113565339502726</v>
      </c>
      <c r="I13" s="17">
        <v>0.11279243759766</v>
      </c>
      <c r="J13" s="17">
        <v>0.21772701207756001</v>
      </c>
      <c r="K13" s="17">
        <v>0.28557325537162997</v>
      </c>
      <c r="L13" s="17">
        <v>0.39311098339650602</v>
      </c>
      <c r="M13" s="17"/>
      <c r="N13" s="17">
        <v>0.13416615576469099</v>
      </c>
      <c r="O13" s="17">
        <v>0.27174752403477398</v>
      </c>
      <c r="P13" s="17">
        <v>0.27264303102923598</v>
      </c>
      <c r="Q13" s="17">
        <v>0.30577064930284698</v>
      </c>
      <c r="R13" s="17">
        <v>0.151019351823627</v>
      </c>
      <c r="S13" s="17">
        <v>0.16956169421256501</v>
      </c>
      <c r="T13" s="17">
        <v>0.23032016850773701</v>
      </c>
      <c r="U13" s="17">
        <v>0.228467512777737</v>
      </c>
      <c r="V13" s="17">
        <v>0.17725009568897099</v>
      </c>
      <c r="W13" s="17">
        <v>0.19551737913649</v>
      </c>
      <c r="X13" s="17">
        <v>0.209613811296257</v>
      </c>
      <c r="Y13" s="17">
        <v>0.253517081546908</v>
      </c>
      <c r="Z13" s="17"/>
      <c r="AA13" s="17">
        <v>0.23207063341024101</v>
      </c>
      <c r="AB13" s="17">
        <v>0.1481210461776</v>
      </c>
      <c r="AC13" s="17">
        <v>0.21273479624261199</v>
      </c>
      <c r="AD13" s="17">
        <v>0.222719994285699</v>
      </c>
      <c r="AE13" s="17">
        <v>0.118200603291268</v>
      </c>
      <c r="AF13" s="17"/>
      <c r="AG13" s="17">
        <v>0.27672513567797702</v>
      </c>
      <c r="AH13" s="17">
        <v>0.17999996858978301</v>
      </c>
      <c r="AI13" s="17">
        <v>0.20031009333188701</v>
      </c>
      <c r="AJ13" s="17">
        <v>0.25008925848233499</v>
      </c>
      <c r="AK13" s="17">
        <v>0.17535137533331999</v>
      </c>
    </row>
    <row r="14" spans="2:37" ht="16" x14ac:dyDescent="0.2">
      <c r="B14" s="18" t="s">
        <v>153</v>
      </c>
      <c r="C14" s="19">
        <v>0.33981285612747802</v>
      </c>
      <c r="D14" s="19">
        <v>0.28837489125653298</v>
      </c>
      <c r="E14" s="19">
        <v>0.39002865785159302</v>
      </c>
      <c r="F14" s="19"/>
      <c r="G14" s="19">
        <v>0.13594507576006001</v>
      </c>
      <c r="H14" s="19">
        <v>0.113595517843269</v>
      </c>
      <c r="I14" s="19">
        <v>0.29365533450169001</v>
      </c>
      <c r="J14" s="19">
        <v>0.430155777786355</v>
      </c>
      <c r="K14" s="19">
        <v>0.447378368836088</v>
      </c>
      <c r="L14" s="19">
        <v>0.54997724672266901</v>
      </c>
      <c r="M14" s="19"/>
      <c r="N14" s="19">
        <v>0.21879713637436601</v>
      </c>
      <c r="O14" s="19">
        <v>0.38359328730367098</v>
      </c>
      <c r="P14" s="19">
        <v>0.35183892065072397</v>
      </c>
      <c r="Q14" s="19">
        <v>0.38646618617176898</v>
      </c>
      <c r="R14" s="19">
        <v>0.37214265843308902</v>
      </c>
      <c r="S14" s="19">
        <v>0.25728493412222803</v>
      </c>
      <c r="T14" s="19">
        <v>0.39466269401216902</v>
      </c>
      <c r="U14" s="19">
        <v>0.27906681005810002</v>
      </c>
      <c r="V14" s="19">
        <v>0.339226063230051</v>
      </c>
      <c r="W14" s="19">
        <v>0.44932170378195202</v>
      </c>
      <c r="X14" s="19">
        <v>0.35102138937870198</v>
      </c>
      <c r="Y14" s="19">
        <v>0.30425581509090599</v>
      </c>
      <c r="Z14" s="19"/>
      <c r="AA14" s="19">
        <v>0.31997025662573098</v>
      </c>
      <c r="AB14" s="19">
        <v>0.237377815911263</v>
      </c>
      <c r="AC14" s="19">
        <v>0.40951932349112802</v>
      </c>
      <c r="AD14" s="19">
        <v>0.349985598493668</v>
      </c>
      <c r="AE14" s="19">
        <v>0.30403274205130099</v>
      </c>
      <c r="AF14" s="19"/>
      <c r="AG14" s="19">
        <v>0.371987711237665</v>
      </c>
      <c r="AH14" s="19">
        <v>0.29717187091133701</v>
      </c>
      <c r="AI14" s="19">
        <v>0.39210161913213298</v>
      </c>
      <c r="AJ14" s="19">
        <v>0.295106370015562</v>
      </c>
      <c r="AK14" s="19">
        <v>0.249538499123452</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173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162</v>
      </c>
      <c r="C9" s="17">
        <v>6.5661912655822399E-2</v>
      </c>
      <c r="D9" s="17">
        <v>7.8159993158442201E-2</v>
      </c>
      <c r="E9" s="17">
        <v>5.3460785841685503E-2</v>
      </c>
      <c r="F9" s="17"/>
      <c r="G9" s="17">
        <v>0.13221834711166999</v>
      </c>
      <c r="H9" s="17">
        <v>0.145578505926374</v>
      </c>
      <c r="I9" s="17">
        <v>7.7578765250737203E-2</v>
      </c>
      <c r="J9" s="17">
        <v>3.6216893035102699E-2</v>
      </c>
      <c r="K9" s="17">
        <v>2.25636452067614E-2</v>
      </c>
      <c r="L9" s="17">
        <v>0</v>
      </c>
      <c r="M9" s="17"/>
      <c r="N9" s="17">
        <v>0.13266586691496801</v>
      </c>
      <c r="O9" s="17">
        <v>4.8829014260126598E-2</v>
      </c>
      <c r="P9" s="17">
        <v>7.4383359897800302E-2</v>
      </c>
      <c r="Q9" s="17">
        <v>2.09843881736454E-2</v>
      </c>
      <c r="R9" s="17">
        <v>5.8090177110878702E-2</v>
      </c>
      <c r="S9" s="17">
        <v>6.6761544756154506E-2</v>
      </c>
      <c r="T9" s="17">
        <v>5.05455585259285E-2</v>
      </c>
      <c r="U9" s="17">
        <v>7.6769311610377505E-2</v>
      </c>
      <c r="V9" s="17">
        <v>6.7574043276767207E-2</v>
      </c>
      <c r="W9" s="17">
        <v>3.8149956181780201E-2</v>
      </c>
      <c r="X9" s="17">
        <v>4.5308838662949803E-2</v>
      </c>
      <c r="Y9" s="17">
        <v>8.5521761637600793E-2</v>
      </c>
      <c r="Z9" s="17"/>
      <c r="AA9" s="17">
        <v>5.9370410447572998E-2</v>
      </c>
      <c r="AB9" s="17">
        <v>0.113121361085851</v>
      </c>
      <c r="AC9" s="17">
        <v>4.5000139466967001E-2</v>
      </c>
      <c r="AD9" s="17">
        <v>6.6794084397563999E-2</v>
      </c>
      <c r="AE9" s="17">
        <v>6.6071189292049498E-2</v>
      </c>
      <c r="AF9" s="17"/>
      <c r="AG9" s="17">
        <v>3.3758833549722499E-2</v>
      </c>
      <c r="AH9" s="17">
        <v>7.1486612025112306E-2</v>
      </c>
      <c r="AI9" s="17">
        <v>2.8457308377175701E-2</v>
      </c>
      <c r="AJ9" s="17">
        <v>0.10612765166084701</v>
      </c>
      <c r="AK9" s="17">
        <v>0.12608944355347099</v>
      </c>
    </row>
    <row r="10" spans="2:37" ht="16" x14ac:dyDescent="0.2">
      <c r="B10" s="18" t="s">
        <v>163</v>
      </c>
      <c r="C10" s="17">
        <v>0.15091371450648999</v>
      </c>
      <c r="D10" s="17">
        <v>0.16931148588414</v>
      </c>
      <c r="E10" s="17">
        <v>0.13295307314006999</v>
      </c>
      <c r="F10" s="17"/>
      <c r="G10" s="17">
        <v>0.24983274591864699</v>
      </c>
      <c r="H10" s="17">
        <v>0.309082827534851</v>
      </c>
      <c r="I10" s="17">
        <v>0.19737872962126901</v>
      </c>
      <c r="J10" s="17">
        <v>9.2354658364968395E-2</v>
      </c>
      <c r="K10" s="17">
        <v>6.2999137182987205E-2</v>
      </c>
      <c r="L10" s="17">
        <v>2.6070377850132401E-2</v>
      </c>
      <c r="M10" s="17"/>
      <c r="N10" s="17">
        <v>0.241467520705896</v>
      </c>
      <c r="O10" s="17">
        <v>0.11155631988429</v>
      </c>
      <c r="P10" s="17">
        <v>7.6780638542769605E-2</v>
      </c>
      <c r="Q10" s="17">
        <v>9.1165839083391598E-2</v>
      </c>
      <c r="R10" s="17">
        <v>0.20062439547630601</v>
      </c>
      <c r="S10" s="17">
        <v>0.21246416471441601</v>
      </c>
      <c r="T10" s="17">
        <v>0.10935783349314</v>
      </c>
      <c r="U10" s="17">
        <v>0.18802251957572899</v>
      </c>
      <c r="V10" s="17">
        <v>0.16962948148012699</v>
      </c>
      <c r="W10" s="17">
        <v>0.13557939420448301</v>
      </c>
      <c r="X10" s="17">
        <v>0.11128410356613801</v>
      </c>
      <c r="Y10" s="17">
        <v>7.8941037978268902E-2</v>
      </c>
      <c r="Z10" s="17"/>
      <c r="AA10" s="17">
        <v>0.210628926238973</v>
      </c>
      <c r="AB10" s="17">
        <v>0.23215466064371801</v>
      </c>
      <c r="AC10" s="17">
        <v>0.136655971885661</v>
      </c>
      <c r="AD10" s="17">
        <v>0.108275118682779</v>
      </c>
      <c r="AE10" s="17">
        <v>0.17725827003347699</v>
      </c>
      <c r="AF10" s="17"/>
      <c r="AG10" s="17">
        <v>0.17035388211386299</v>
      </c>
      <c r="AH10" s="17">
        <v>0.198903560838636</v>
      </c>
      <c r="AI10" s="17">
        <v>0.13505618009911999</v>
      </c>
      <c r="AJ10" s="17">
        <v>0.10489412423358099</v>
      </c>
      <c r="AK10" s="17">
        <v>0.140685622730506</v>
      </c>
    </row>
    <row r="11" spans="2:37" ht="16" x14ac:dyDescent="0.2">
      <c r="B11" s="18" t="s">
        <v>164</v>
      </c>
      <c r="C11" s="17">
        <v>0.18291013427435901</v>
      </c>
      <c r="D11" s="17">
        <v>0.186521922088241</v>
      </c>
      <c r="E11" s="17">
        <v>0.17938416233541399</v>
      </c>
      <c r="F11" s="17"/>
      <c r="G11" s="17">
        <v>0.27948848747873001</v>
      </c>
      <c r="H11" s="17">
        <v>0.23570699296991299</v>
      </c>
      <c r="I11" s="17">
        <v>0.24977981987518399</v>
      </c>
      <c r="J11" s="17">
        <v>0.141686478901239</v>
      </c>
      <c r="K11" s="17">
        <v>0.145492722357705</v>
      </c>
      <c r="L11" s="17">
        <v>8.0575436250911694E-2</v>
      </c>
      <c r="M11" s="17"/>
      <c r="N11" s="17">
        <v>0.25505772123486697</v>
      </c>
      <c r="O11" s="17">
        <v>0.16860265732223101</v>
      </c>
      <c r="P11" s="17">
        <v>0.190606517225413</v>
      </c>
      <c r="Q11" s="17">
        <v>0.14345454741823799</v>
      </c>
      <c r="R11" s="17">
        <v>0.15852938628456001</v>
      </c>
      <c r="S11" s="17">
        <v>0.178046976896447</v>
      </c>
      <c r="T11" s="17">
        <v>0.18200132451257001</v>
      </c>
      <c r="U11" s="17">
        <v>0.184524234159432</v>
      </c>
      <c r="V11" s="17">
        <v>0.177470104514282</v>
      </c>
      <c r="W11" s="17">
        <v>0.17009024996014599</v>
      </c>
      <c r="X11" s="17">
        <v>0.194111754061848</v>
      </c>
      <c r="Y11" s="17">
        <v>0.11680459089115</v>
      </c>
      <c r="Z11" s="17"/>
      <c r="AA11" s="17">
        <v>0.16140411260036999</v>
      </c>
      <c r="AB11" s="17">
        <v>0.230631250454643</v>
      </c>
      <c r="AC11" s="17">
        <v>0.174639876784008</v>
      </c>
      <c r="AD11" s="17">
        <v>0.154791207844442</v>
      </c>
      <c r="AE11" s="17">
        <v>0.30282948320504</v>
      </c>
      <c r="AF11" s="17"/>
      <c r="AG11" s="17">
        <v>0.13567733468936399</v>
      </c>
      <c r="AH11" s="17">
        <v>0.21510739377727001</v>
      </c>
      <c r="AI11" s="17">
        <v>0.22383226681388099</v>
      </c>
      <c r="AJ11" s="17">
        <v>0.16190436156724</v>
      </c>
      <c r="AK11" s="17">
        <v>0.29122098395420798</v>
      </c>
    </row>
    <row r="12" spans="2:37" ht="16" x14ac:dyDescent="0.2">
      <c r="B12" s="18" t="s">
        <v>165</v>
      </c>
      <c r="C12" s="17">
        <v>9.5418234959260495E-2</v>
      </c>
      <c r="D12" s="17">
        <v>9.7633208049829098E-2</v>
      </c>
      <c r="E12" s="17">
        <v>9.3255889504511899E-2</v>
      </c>
      <c r="F12" s="17"/>
      <c r="G12" s="17">
        <v>0.134233059825805</v>
      </c>
      <c r="H12" s="17">
        <v>8.8371324219246497E-2</v>
      </c>
      <c r="I12" s="17">
        <v>0.12500031099939299</v>
      </c>
      <c r="J12" s="17">
        <v>9.0757736544910497E-2</v>
      </c>
      <c r="K12" s="17">
        <v>0.111340430983157</v>
      </c>
      <c r="L12" s="17">
        <v>4.4606683391047799E-2</v>
      </c>
      <c r="M12" s="17"/>
      <c r="N12" s="17">
        <v>9.28742585398038E-2</v>
      </c>
      <c r="O12" s="17">
        <v>9.4321400349154996E-2</v>
      </c>
      <c r="P12" s="17">
        <v>8.0445003295787507E-2</v>
      </c>
      <c r="Q12" s="17">
        <v>8.94840633032674E-2</v>
      </c>
      <c r="R12" s="17">
        <v>0.138394503895552</v>
      </c>
      <c r="S12" s="17">
        <v>9.7891411891199098E-2</v>
      </c>
      <c r="T12" s="17">
        <v>9.6043960926562796E-2</v>
      </c>
      <c r="U12" s="17">
        <v>8.5098938617597306E-2</v>
      </c>
      <c r="V12" s="17">
        <v>9.5807451621930495E-2</v>
      </c>
      <c r="W12" s="17">
        <v>7.2813435692516706E-2</v>
      </c>
      <c r="X12" s="17">
        <v>0.13910674746712201</v>
      </c>
      <c r="Y12" s="17">
        <v>6.8180817525488199E-2</v>
      </c>
      <c r="Z12" s="17"/>
      <c r="AA12" s="17">
        <v>6.9852356031183699E-2</v>
      </c>
      <c r="AB12" s="17">
        <v>9.9415803463580102E-2</v>
      </c>
      <c r="AC12" s="17">
        <v>9.2505022301694301E-2</v>
      </c>
      <c r="AD12" s="17">
        <v>0.115163780614965</v>
      </c>
      <c r="AE12" s="17">
        <v>0.105003111726801</v>
      </c>
      <c r="AF12" s="17"/>
      <c r="AG12" s="17">
        <v>5.7610750099437599E-2</v>
      </c>
      <c r="AH12" s="17">
        <v>9.1361609982305594E-2</v>
      </c>
      <c r="AI12" s="17">
        <v>8.6626770181479698E-2</v>
      </c>
      <c r="AJ12" s="17">
        <v>0.124603543483677</v>
      </c>
      <c r="AK12" s="17">
        <v>8.0832374964122405E-2</v>
      </c>
    </row>
    <row r="13" spans="2:37" ht="16" x14ac:dyDescent="0.2">
      <c r="B13" s="18" t="s">
        <v>116</v>
      </c>
      <c r="C13" s="17">
        <v>0.20572704238318501</v>
      </c>
      <c r="D13" s="17">
        <v>0.194234067187535</v>
      </c>
      <c r="E13" s="17">
        <v>0.21694694513581</v>
      </c>
      <c r="F13" s="17"/>
      <c r="G13" s="17">
        <v>8.4863439915678504E-2</v>
      </c>
      <c r="H13" s="17">
        <v>9.98307189307754E-2</v>
      </c>
      <c r="I13" s="17">
        <v>0.13245635404713199</v>
      </c>
      <c r="J13" s="17">
        <v>0.24119989869387801</v>
      </c>
      <c r="K13" s="17">
        <v>0.254883533135986</v>
      </c>
      <c r="L13" s="17">
        <v>0.36911845833954399</v>
      </c>
      <c r="M13" s="17"/>
      <c r="N13" s="17">
        <v>0.13139254128029401</v>
      </c>
      <c r="O13" s="17">
        <v>0.231962245985219</v>
      </c>
      <c r="P13" s="17">
        <v>0.23431477528889499</v>
      </c>
      <c r="Q13" s="17">
        <v>0.28003663036285797</v>
      </c>
      <c r="R13" s="17">
        <v>0.17615948518633801</v>
      </c>
      <c r="S13" s="17">
        <v>0.19162558174782299</v>
      </c>
      <c r="T13" s="17">
        <v>0.16874739405620101</v>
      </c>
      <c r="U13" s="17">
        <v>0.23806285996766099</v>
      </c>
      <c r="V13" s="17">
        <v>0.20720232996472299</v>
      </c>
      <c r="W13" s="17">
        <v>0.179781072699291</v>
      </c>
      <c r="X13" s="17">
        <v>0.247449951349065</v>
      </c>
      <c r="Y13" s="17">
        <v>0.310770399609616</v>
      </c>
      <c r="Z13" s="17"/>
      <c r="AA13" s="17">
        <v>0.23399935268142399</v>
      </c>
      <c r="AB13" s="17">
        <v>0.114039500638025</v>
      </c>
      <c r="AC13" s="17">
        <v>0.24258569417235301</v>
      </c>
      <c r="AD13" s="17">
        <v>0.23124784782007299</v>
      </c>
      <c r="AE13" s="17">
        <v>0.106567913543669</v>
      </c>
      <c r="AF13" s="17"/>
      <c r="AG13" s="17">
        <v>0.282800909340648</v>
      </c>
      <c r="AH13" s="17">
        <v>0.14390223715915601</v>
      </c>
      <c r="AI13" s="17">
        <v>0.23460062239413601</v>
      </c>
      <c r="AJ13" s="17">
        <v>0.229766634321112</v>
      </c>
      <c r="AK13" s="17">
        <v>0.15452360925720601</v>
      </c>
    </row>
    <row r="14" spans="2:37" ht="16" x14ac:dyDescent="0.2">
      <c r="B14" s="18" t="s">
        <v>153</v>
      </c>
      <c r="C14" s="19">
        <v>0.29936896122088102</v>
      </c>
      <c r="D14" s="19">
        <v>0.27413932363181598</v>
      </c>
      <c r="E14" s="19">
        <v>0.32399914404250901</v>
      </c>
      <c r="F14" s="19"/>
      <c r="G14" s="19">
        <v>0.119363919749469</v>
      </c>
      <c r="H14" s="19">
        <v>0.121429630418839</v>
      </c>
      <c r="I14" s="19">
        <v>0.21780602020628401</v>
      </c>
      <c r="J14" s="19">
        <v>0.39778433445990302</v>
      </c>
      <c r="K14" s="19">
        <v>0.402720531133402</v>
      </c>
      <c r="L14" s="19">
        <v>0.47962904416836599</v>
      </c>
      <c r="M14" s="19"/>
      <c r="N14" s="19">
        <v>0.14654209132417101</v>
      </c>
      <c r="O14" s="19">
        <v>0.34472836219897801</v>
      </c>
      <c r="P14" s="19">
        <v>0.343469705749334</v>
      </c>
      <c r="Q14" s="19">
        <v>0.37487453165860002</v>
      </c>
      <c r="R14" s="19">
        <v>0.26820205204636499</v>
      </c>
      <c r="S14" s="19">
        <v>0.25321031999396199</v>
      </c>
      <c r="T14" s="19">
        <v>0.39330392848559798</v>
      </c>
      <c r="U14" s="19">
        <v>0.22752213606920399</v>
      </c>
      <c r="V14" s="19">
        <v>0.28231658914217</v>
      </c>
      <c r="W14" s="19">
        <v>0.40358589126178401</v>
      </c>
      <c r="X14" s="19">
        <v>0.26273860489287698</v>
      </c>
      <c r="Y14" s="19">
        <v>0.33978139235787602</v>
      </c>
      <c r="Z14" s="19"/>
      <c r="AA14" s="19">
        <v>0.26474484200047699</v>
      </c>
      <c r="AB14" s="19">
        <v>0.21063742371418201</v>
      </c>
      <c r="AC14" s="19">
        <v>0.30861329538931598</v>
      </c>
      <c r="AD14" s="19">
        <v>0.323727960640176</v>
      </c>
      <c r="AE14" s="19">
        <v>0.24227003219896401</v>
      </c>
      <c r="AF14" s="19"/>
      <c r="AG14" s="19">
        <v>0.31979829020696598</v>
      </c>
      <c r="AH14" s="19">
        <v>0.27923858621752001</v>
      </c>
      <c r="AI14" s="19">
        <v>0.29142685213420699</v>
      </c>
      <c r="AJ14" s="19">
        <v>0.27270368473354301</v>
      </c>
      <c r="AK14" s="19">
        <v>0.20664796554048601</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174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162</v>
      </c>
      <c r="C9" s="17">
        <v>7.3357698497106896E-2</v>
      </c>
      <c r="D9" s="17">
        <v>8.7296492107824697E-2</v>
      </c>
      <c r="E9" s="17">
        <v>5.9750089837136901E-2</v>
      </c>
      <c r="F9" s="17"/>
      <c r="G9" s="17">
        <v>0.12831342423095099</v>
      </c>
      <c r="H9" s="17">
        <v>0.13156524548119</v>
      </c>
      <c r="I9" s="17">
        <v>0.10289916550540899</v>
      </c>
      <c r="J9" s="17">
        <v>6.5930392460578593E-2</v>
      </c>
      <c r="K9" s="17">
        <v>1.8901086454614802E-2</v>
      </c>
      <c r="L9" s="17">
        <v>8.4379161789344195E-3</v>
      </c>
      <c r="M9" s="17"/>
      <c r="N9" s="17">
        <v>0.104340575746056</v>
      </c>
      <c r="O9" s="17">
        <v>5.6009361125323197E-2</v>
      </c>
      <c r="P9" s="17">
        <v>7.3799271931468499E-2</v>
      </c>
      <c r="Q9" s="17">
        <v>2.2166505184159701E-2</v>
      </c>
      <c r="R9" s="17">
        <v>8.69218282255831E-2</v>
      </c>
      <c r="S9" s="17">
        <v>0.101434744531937</v>
      </c>
      <c r="T9" s="17">
        <v>2.9562574322177598E-2</v>
      </c>
      <c r="U9" s="17">
        <v>7.8031374521397301E-2</v>
      </c>
      <c r="V9" s="17">
        <v>0.107739159097829</v>
      </c>
      <c r="W9" s="17">
        <v>7.1953024706456398E-2</v>
      </c>
      <c r="X9" s="17">
        <v>5.8704994989402001E-2</v>
      </c>
      <c r="Y9" s="17">
        <v>5.27688069993755E-2</v>
      </c>
      <c r="Z9" s="17"/>
      <c r="AA9" s="17">
        <v>6.4336579291168802E-2</v>
      </c>
      <c r="AB9" s="17">
        <v>0.11874082548048399</v>
      </c>
      <c r="AC9" s="17">
        <v>4.4308714617413397E-2</v>
      </c>
      <c r="AD9" s="17">
        <v>7.4837273780472502E-2</v>
      </c>
      <c r="AE9" s="17">
        <v>7.4826372295556595E-2</v>
      </c>
      <c r="AF9" s="17"/>
      <c r="AG9" s="17">
        <v>5.4179499529443197E-2</v>
      </c>
      <c r="AH9" s="17">
        <v>8.3825578998309794E-2</v>
      </c>
      <c r="AI9" s="17">
        <v>4.4041963838451999E-2</v>
      </c>
      <c r="AJ9" s="17">
        <v>9.4753215511832606E-2</v>
      </c>
      <c r="AK9" s="17">
        <v>7.0706951539975804E-2</v>
      </c>
    </row>
    <row r="10" spans="2:37" ht="16" x14ac:dyDescent="0.2">
      <c r="B10" s="18" t="s">
        <v>163</v>
      </c>
      <c r="C10" s="17">
        <v>0.14631218728293</v>
      </c>
      <c r="D10" s="17">
        <v>0.156036611893034</v>
      </c>
      <c r="E10" s="17">
        <v>0.136818814453598</v>
      </c>
      <c r="F10" s="17"/>
      <c r="G10" s="17">
        <v>0.21027934455004599</v>
      </c>
      <c r="H10" s="17">
        <v>0.25608273028439199</v>
      </c>
      <c r="I10" s="17">
        <v>0.19155394930971201</v>
      </c>
      <c r="J10" s="17">
        <v>8.7457728166812798E-2</v>
      </c>
      <c r="K10" s="17">
        <v>0.107723865699467</v>
      </c>
      <c r="L10" s="17">
        <v>5.19609227171966E-2</v>
      </c>
      <c r="M10" s="17"/>
      <c r="N10" s="17">
        <v>0.22550925858121701</v>
      </c>
      <c r="O10" s="17">
        <v>0.13460095244463399</v>
      </c>
      <c r="P10" s="17">
        <v>0.11046538875261901</v>
      </c>
      <c r="Q10" s="17">
        <v>0.125075175222288</v>
      </c>
      <c r="R10" s="17">
        <v>0.127577888701564</v>
      </c>
      <c r="S10" s="17">
        <v>0.14716446800161401</v>
      </c>
      <c r="T10" s="17">
        <v>0.16224553483420301</v>
      </c>
      <c r="U10" s="17">
        <v>0.18841383472235301</v>
      </c>
      <c r="V10" s="17">
        <v>0.16265081117046201</v>
      </c>
      <c r="W10" s="17">
        <v>8.4136200859049895E-2</v>
      </c>
      <c r="X10" s="17">
        <v>0.116460088311298</v>
      </c>
      <c r="Y10" s="17">
        <v>0.105200390471392</v>
      </c>
      <c r="Z10" s="17"/>
      <c r="AA10" s="17">
        <v>0.16947632413912</v>
      </c>
      <c r="AB10" s="17">
        <v>0.21221402830757299</v>
      </c>
      <c r="AC10" s="17">
        <v>0.11119120356237799</v>
      </c>
      <c r="AD10" s="17">
        <v>0.13761129504038</v>
      </c>
      <c r="AE10" s="17">
        <v>0.17028340790823901</v>
      </c>
      <c r="AF10" s="17"/>
      <c r="AG10" s="17">
        <v>0.14900642952482099</v>
      </c>
      <c r="AH10" s="17">
        <v>0.17824114314726</v>
      </c>
      <c r="AI10" s="17">
        <v>0.103492805035754</v>
      </c>
      <c r="AJ10" s="17">
        <v>0.14141078091515399</v>
      </c>
      <c r="AK10" s="17">
        <v>0.20720638562864199</v>
      </c>
    </row>
    <row r="11" spans="2:37" ht="16" x14ac:dyDescent="0.2">
      <c r="B11" s="18" t="s">
        <v>164</v>
      </c>
      <c r="C11" s="17">
        <v>0.26104740037589802</v>
      </c>
      <c r="D11" s="17">
        <v>0.29070663194400298</v>
      </c>
      <c r="E11" s="17">
        <v>0.232092870478571</v>
      </c>
      <c r="F11" s="17"/>
      <c r="G11" s="17">
        <v>0.268348914252587</v>
      </c>
      <c r="H11" s="17">
        <v>0.27674404828443</v>
      </c>
      <c r="I11" s="17">
        <v>0.27519504988132398</v>
      </c>
      <c r="J11" s="17">
        <v>0.24389545197217599</v>
      </c>
      <c r="K11" s="17">
        <v>0.29450459164237403</v>
      </c>
      <c r="L11" s="17">
        <v>0.22351205092564999</v>
      </c>
      <c r="M11" s="17"/>
      <c r="N11" s="17">
        <v>0.27449295145415797</v>
      </c>
      <c r="O11" s="17">
        <v>0.29423263770538099</v>
      </c>
      <c r="P11" s="17">
        <v>0.24421460395033801</v>
      </c>
      <c r="Q11" s="17">
        <v>0.23815795007936699</v>
      </c>
      <c r="R11" s="17">
        <v>0.25385826414034701</v>
      </c>
      <c r="S11" s="17">
        <v>0.28277731247579102</v>
      </c>
      <c r="T11" s="17">
        <v>0.22840360414691699</v>
      </c>
      <c r="U11" s="17">
        <v>0.238908348572271</v>
      </c>
      <c r="V11" s="17">
        <v>0.27418384640974702</v>
      </c>
      <c r="W11" s="17">
        <v>0.249868113144156</v>
      </c>
      <c r="X11" s="17">
        <v>0.24149303702824401</v>
      </c>
      <c r="Y11" s="17">
        <v>0.25335266156453501</v>
      </c>
      <c r="Z11" s="17"/>
      <c r="AA11" s="17">
        <v>0.24958752128515499</v>
      </c>
      <c r="AB11" s="17">
        <v>0.26818636827110998</v>
      </c>
      <c r="AC11" s="17">
        <v>0.31514832065084603</v>
      </c>
      <c r="AD11" s="17">
        <v>0.26109203561939298</v>
      </c>
      <c r="AE11" s="17">
        <v>0.262645381009384</v>
      </c>
      <c r="AF11" s="17"/>
      <c r="AG11" s="17">
        <v>0.23468463187420199</v>
      </c>
      <c r="AH11" s="17">
        <v>0.28572976092980901</v>
      </c>
      <c r="AI11" s="17">
        <v>0.30362349099159902</v>
      </c>
      <c r="AJ11" s="17">
        <v>0.27108077814408899</v>
      </c>
      <c r="AK11" s="17">
        <v>0.24111832984693701</v>
      </c>
    </row>
    <row r="12" spans="2:37" ht="16" x14ac:dyDescent="0.2">
      <c r="B12" s="18" t="s">
        <v>165</v>
      </c>
      <c r="C12" s="17">
        <v>0.19157375564274601</v>
      </c>
      <c r="D12" s="17">
        <v>0.19473824325120101</v>
      </c>
      <c r="E12" s="17">
        <v>0.18848445608155301</v>
      </c>
      <c r="F12" s="17"/>
      <c r="G12" s="17">
        <v>0.18791348866364599</v>
      </c>
      <c r="H12" s="17">
        <v>0.164331683164128</v>
      </c>
      <c r="I12" s="17">
        <v>0.17342485344075301</v>
      </c>
      <c r="J12" s="17">
        <v>0.20257790806547801</v>
      </c>
      <c r="K12" s="17">
        <v>0.17044431771997501</v>
      </c>
      <c r="L12" s="17">
        <v>0.236022316268064</v>
      </c>
      <c r="M12" s="17"/>
      <c r="N12" s="17">
        <v>0.15886341293297099</v>
      </c>
      <c r="O12" s="17">
        <v>0.15403564127515701</v>
      </c>
      <c r="P12" s="17">
        <v>0.21574643580744499</v>
      </c>
      <c r="Q12" s="17">
        <v>0.20547134427532501</v>
      </c>
      <c r="R12" s="17">
        <v>0.197091012592499</v>
      </c>
      <c r="S12" s="17">
        <v>0.20151970423027399</v>
      </c>
      <c r="T12" s="17">
        <v>0.232250047695507</v>
      </c>
      <c r="U12" s="17">
        <v>0.163641287970023</v>
      </c>
      <c r="V12" s="17">
        <v>0.17096633454469901</v>
      </c>
      <c r="W12" s="17">
        <v>0.20539405584985501</v>
      </c>
      <c r="X12" s="17">
        <v>0.24178601903366001</v>
      </c>
      <c r="Y12" s="17">
        <v>0.23850175292798501</v>
      </c>
      <c r="Z12" s="17"/>
      <c r="AA12" s="17">
        <v>0.19956118027894601</v>
      </c>
      <c r="AB12" s="17">
        <v>0.17975936165416001</v>
      </c>
      <c r="AC12" s="17">
        <v>0.17602612087778299</v>
      </c>
      <c r="AD12" s="17">
        <v>0.197533900972756</v>
      </c>
      <c r="AE12" s="17">
        <v>0.21542570482967399</v>
      </c>
      <c r="AF12" s="17"/>
      <c r="AG12" s="17">
        <v>0.179108277013942</v>
      </c>
      <c r="AH12" s="17">
        <v>0.17412423008501299</v>
      </c>
      <c r="AI12" s="17">
        <v>0.21493199178512401</v>
      </c>
      <c r="AJ12" s="17">
        <v>0.180791306317823</v>
      </c>
      <c r="AK12" s="17">
        <v>0.21352573805098099</v>
      </c>
    </row>
    <row r="13" spans="2:37" ht="16" x14ac:dyDescent="0.2">
      <c r="B13" s="18" t="s">
        <v>116</v>
      </c>
      <c r="C13" s="17">
        <v>0.16983475540399401</v>
      </c>
      <c r="D13" s="17">
        <v>0.14578554525336601</v>
      </c>
      <c r="E13" s="17">
        <v>0.19331255767660399</v>
      </c>
      <c r="F13" s="17"/>
      <c r="G13" s="17">
        <v>0.13718844878037401</v>
      </c>
      <c r="H13" s="17">
        <v>0.11235771447704999</v>
      </c>
      <c r="I13" s="17">
        <v>0.135660764339088</v>
      </c>
      <c r="J13" s="17">
        <v>0.207652527494328</v>
      </c>
      <c r="K13" s="17">
        <v>0.18660809591116601</v>
      </c>
      <c r="L13" s="17">
        <v>0.22380503753231901</v>
      </c>
      <c r="M13" s="17"/>
      <c r="N13" s="17">
        <v>0.12344764564230599</v>
      </c>
      <c r="O13" s="17">
        <v>0.17294155001761599</v>
      </c>
      <c r="P13" s="17">
        <v>0.172884727932164</v>
      </c>
      <c r="Q13" s="17">
        <v>0.17873815124279899</v>
      </c>
      <c r="R13" s="17">
        <v>0.18298974107389501</v>
      </c>
      <c r="S13" s="17">
        <v>0.17502977228467101</v>
      </c>
      <c r="T13" s="17">
        <v>0.164853910722913</v>
      </c>
      <c r="U13" s="17">
        <v>0.18299757193847099</v>
      </c>
      <c r="V13" s="17">
        <v>0.15042649325188101</v>
      </c>
      <c r="W13" s="17">
        <v>0.21495665952399801</v>
      </c>
      <c r="X13" s="17">
        <v>0.19062715071914199</v>
      </c>
      <c r="Y13" s="17">
        <v>0.18899225176253401</v>
      </c>
      <c r="Z13" s="17"/>
      <c r="AA13" s="17">
        <v>0.17620526107727799</v>
      </c>
      <c r="AB13" s="17">
        <v>0.12565488692873999</v>
      </c>
      <c r="AC13" s="17">
        <v>0.21338042827398199</v>
      </c>
      <c r="AD13" s="17">
        <v>0.16268847819106599</v>
      </c>
      <c r="AE13" s="17">
        <v>0.129917083298488</v>
      </c>
      <c r="AF13" s="17"/>
      <c r="AG13" s="17">
        <v>0.198796354894547</v>
      </c>
      <c r="AH13" s="17">
        <v>0.15426995344097699</v>
      </c>
      <c r="AI13" s="17">
        <v>0.15257391402854401</v>
      </c>
      <c r="AJ13" s="17">
        <v>0.14790385611440601</v>
      </c>
      <c r="AK13" s="17">
        <v>0.121921826338309</v>
      </c>
    </row>
    <row r="14" spans="2:37" ht="16" x14ac:dyDescent="0.2">
      <c r="B14" s="18" t="s">
        <v>153</v>
      </c>
      <c r="C14" s="19">
        <v>0.15787420279732201</v>
      </c>
      <c r="D14" s="19">
        <v>0.12543647555057399</v>
      </c>
      <c r="E14" s="19">
        <v>0.189541211472538</v>
      </c>
      <c r="F14" s="19"/>
      <c r="G14" s="19">
        <v>6.7956379522395596E-2</v>
      </c>
      <c r="H14" s="19">
        <v>5.8918578308809998E-2</v>
      </c>
      <c r="I14" s="19">
        <v>0.121266217523713</v>
      </c>
      <c r="J14" s="19">
        <v>0.19248599184062801</v>
      </c>
      <c r="K14" s="19">
        <v>0.22181804257240301</v>
      </c>
      <c r="L14" s="19">
        <v>0.25626175637783799</v>
      </c>
      <c r="M14" s="19"/>
      <c r="N14" s="19">
        <v>0.11334615564329199</v>
      </c>
      <c r="O14" s="19">
        <v>0.188179857431888</v>
      </c>
      <c r="P14" s="19">
        <v>0.182889571625966</v>
      </c>
      <c r="Q14" s="19">
        <v>0.23039087399606201</v>
      </c>
      <c r="R14" s="19">
        <v>0.15156126526611199</v>
      </c>
      <c r="S14" s="19">
        <v>9.2073998475713806E-2</v>
      </c>
      <c r="T14" s="19">
        <v>0.18268432827828199</v>
      </c>
      <c r="U14" s="19">
        <v>0.148007582275484</v>
      </c>
      <c r="V14" s="19">
        <v>0.13403335552538101</v>
      </c>
      <c r="W14" s="19">
        <v>0.17369194591648399</v>
      </c>
      <c r="X14" s="19">
        <v>0.15092870991825399</v>
      </c>
      <c r="Y14" s="19">
        <v>0.16118413627417899</v>
      </c>
      <c r="Z14" s="19"/>
      <c r="AA14" s="19">
        <v>0.14083313392833299</v>
      </c>
      <c r="AB14" s="19">
        <v>9.5444529357932101E-2</v>
      </c>
      <c r="AC14" s="19">
        <v>0.13994521201759799</v>
      </c>
      <c r="AD14" s="19">
        <v>0.166237016395932</v>
      </c>
      <c r="AE14" s="19">
        <v>0.14690205065865999</v>
      </c>
      <c r="AF14" s="19"/>
      <c r="AG14" s="19">
        <v>0.18422480716304601</v>
      </c>
      <c r="AH14" s="19">
        <v>0.123809333398632</v>
      </c>
      <c r="AI14" s="19">
        <v>0.181335834320527</v>
      </c>
      <c r="AJ14" s="19">
        <v>0.16406006299669401</v>
      </c>
      <c r="AK14" s="19">
        <v>0.145520768595156</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175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162</v>
      </c>
      <c r="C9" s="17">
        <v>4.8965496547001899E-2</v>
      </c>
      <c r="D9" s="17">
        <v>6.1765474573239498E-2</v>
      </c>
      <c r="E9" s="17">
        <v>3.6469645277396399E-2</v>
      </c>
      <c r="F9" s="17"/>
      <c r="G9" s="17">
        <v>8.1595296567155404E-2</v>
      </c>
      <c r="H9" s="17">
        <v>9.2071464886997495E-2</v>
      </c>
      <c r="I9" s="17">
        <v>7.1960941807457005E-2</v>
      </c>
      <c r="J9" s="17">
        <v>3.4657921856741498E-2</v>
      </c>
      <c r="K9" s="17">
        <v>1.64383103618423E-2</v>
      </c>
      <c r="L9" s="17">
        <v>7.2216189138265396E-3</v>
      </c>
      <c r="M9" s="17"/>
      <c r="N9" s="17">
        <v>5.3713650001933497E-2</v>
      </c>
      <c r="O9" s="17">
        <v>5.3478715304809098E-2</v>
      </c>
      <c r="P9" s="17">
        <v>3.8870880249122199E-2</v>
      </c>
      <c r="Q9" s="17">
        <v>3.22636834078995E-2</v>
      </c>
      <c r="R9" s="17">
        <v>4.8191664614025097E-2</v>
      </c>
      <c r="S9" s="17">
        <v>4.0792009970022698E-2</v>
      </c>
      <c r="T9" s="17">
        <v>4.9264317686869598E-2</v>
      </c>
      <c r="U9" s="17">
        <v>1.6659154622994499E-2</v>
      </c>
      <c r="V9" s="17">
        <v>8.6115048720472195E-2</v>
      </c>
      <c r="W9" s="17">
        <v>3.43010377075358E-2</v>
      </c>
      <c r="X9" s="17">
        <v>3.5479092727216097E-2</v>
      </c>
      <c r="Y9" s="17">
        <v>8.25593317173208E-2</v>
      </c>
      <c r="Z9" s="17"/>
      <c r="AA9" s="17">
        <v>4.6732566201655203E-2</v>
      </c>
      <c r="AB9" s="17">
        <v>7.9571883654206699E-2</v>
      </c>
      <c r="AC9" s="17">
        <v>3.4819730457336898E-2</v>
      </c>
      <c r="AD9" s="17">
        <v>4.87337518136799E-2</v>
      </c>
      <c r="AE9" s="17">
        <v>3.2730890150074E-2</v>
      </c>
      <c r="AF9" s="17"/>
      <c r="AG9" s="17">
        <v>3.2286810375747099E-2</v>
      </c>
      <c r="AH9" s="17">
        <v>5.2973254126564201E-2</v>
      </c>
      <c r="AI9" s="17">
        <v>3.95131173482174E-2</v>
      </c>
      <c r="AJ9" s="17">
        <v>6.7266165193761204E-2</v>
      </c>
      <c r="AK9" s="17">
        <v>3.9065649198030301E-2</v>
      </c>
    </row>
    <row r="10" spans="2:37" ht="16" x14ac:dyDescent="0.2">
      <c r="B10" s="18" t="s">
        <v>163</v>
      </c>
      <c r="C10" s="17">
        <v>0.11251384686593401</v>
      </c>
      <c r="D10" s="17">
        <v>0.130018223687487</v>
      </c>
      <c r="E10" s="17">
        <v>9.5425373051300805E-2</v>
      </c>
      <c r="F10" s="17"/>
      <c r="G10" s="17">
        <v>0.14126354171387201</v>
      </c>
      <c r="H10" s="17">
        <v>0.217959461092674</v>
      </c>
      <c r="I10" s="17">
        <v>0.155101320720825</v>
      </c>
      <c r="J10" s="17">
        <v>7.9131135688645701E-2</v>
      </c>
      <c r="K10" s="17">
        <v>6.0881811867010201E-2</v>
      </c>
      <c r="L10" s="17">
        <v>3.5193314317227303E-2</v>
      </c>
      <c r="M10" s="17"/>
      <c r="N10" s="17">
        <v>0.19326718518472</v>
      </c>
      <c r="O10" s="17">
        <v>9.83234262847998E-2</v>
      </c>
      <c r="P10" s="17">
        <v>5.9814043803111901E-2</v>
      </c>
      <c r="Q10" s="17">
        <v>5.2462345802761601E-2</v>
      </c>
      <c r="R10" s="17">
        <v>0.14739833349981199</v>
      </c>
      <c r="S10" s="17">
        <v>0.12995587948355899</v>
      </c>
      <c r="T10" s="17">
        <v>8.4848689303678906E-2</v>
      </c>
      <c r="U10" s="17">
        <v>0.20784360517508799</v>
      </c>
      <c r="V10" s="17">
        <v>0.104906639866158</v>
      </c>
      <c r="W10" s="17">
        <v>8.0221236460337603E-2</v>
      </c>
      <c r="X10" s="17">
        <v>9.8222273931900805E-2</v>
      </c>
      <c r="Y10" s="17">
        <v>7.8917727521143802E-2</v>
      </c>
      <c r="Z10" s="17"/>
      <c r="AA10" s="17">
        <v>0.13391420009288199</v>
      </c>
      <c r="AB10" s="17">
        <v>0.17618473313664301</v>
      </c>
      <c r="AC10" s="17">
        <v>0.11853318761858</v>
      </c>
      <c r="AD10" s="17">
        <v>8.4744282317012795E-2</v>
      </c>
      <c r="AE10" s="17">
        <v>0.123844978013519</v>
      </c>
      <c r="AF10" s="17"/>
      <c r="AG10" s="17">
        <v>0.112826032413087</v>
      </c>
      <c r="AH10" s="17">
        <v>0.141432030713353</v>
      </c>
      <c r="AI10" s="17">
        <v>0.106106557190094</v>
      </c>
      <c r="AJ10" s="17">
        <v>8.9140276191578702E-2</v>
      </c>
      <c r="AK10" s="17">
        <v>0.131885751179001</v>
      </c>
    </row>
    <row r="11" spans="2:37" ht="16" x14ac:dyDescent="0.2">
      <c r="B11" s="18" t="s">
        <v>164</v>
      </c>
      <c r="C11" s="17">
        <v>0.176099449432704</v>
      </c>
      <c r="D11" s="17">
        <v>0.190187656435302</v>
      </c>
      <c r="E11" s="17">
        <v>0.162345977434626</v>
      </c>
      <c r="F11" s="17"/>
      <c r="G11" s="17">
        <v>0.25505344882651299</v>
      </c>
      <c r="H11" s="17">
        <v>0.26277871623334498</v>
      </c>
      <c r="I11" s="17">
        <v>0.21449849018021999</v>
      </c>
      <c r="J11" s="17">
        <v>0.159169295439336</v>
      </c>
      <c r="K11" s="17">
        <v>0.12343640409443001</v>
      </c>
      <c r="L11" s="17">
        <v>7.1567875034485695E-2</v>
      </c>
      <c r="M11" s="17"/>
      <c r="N11" s="17">
        <v>0.24225088190127</v>
      </c>
      <c r="O11" s="17">
        <v>0.13983591852851801</v>
      </c>
      <c r="P11" s="17">
        <v>0.195480868887972</v>
      </c>
      <c r="Q11" s="17">
        <v>0.13586274334721801</v>
      </c>
      <c r="R11" s="17">
        <v>0.17619278589045501</v>
      </c>
      <c r="S11" s="17">
        <v>0.20735566612571199</v>
      </c>
      <c r="T11" s="17">
        <v>0.14580811098423299</v>
      </c>
      <c r="U11" s="17">
        <v>0.13698002828275699</v>
      </c>
      <c r="V11" s="17">
        <v>0.13898023646479599</v>
      </c>
      <c r="W11" s="17">
        <v>0.172541262263367</v>
      </c>
      <c r="X11" s="17">
        <v>0.183126838576505</v>
      </c>
      <c r="Y11" s="17">
        <v>0.267701085126831</v>
      </c>
      <c r="Z11" s="17"/>
      <c r="AA11" s="17">
        <v>0.19360522167955499</v>
      </c>
      <c r="AB11" s="17">
        <v>0.212189793286365</v>
      </c>
      <c r="AC11" s="17">
        <v>0.146193825711082</v>
      </c>
      <c r="AD11" s="17">
        <v>0.16472964720522101</v>
      </c>
      <c r="AE11" s="17">
        <v>0.24619588615495899</v>
      </c>
      <c r="AF11" s="17"/>
      <c r="AG11" s="17">
        <v>0.16156735700288899</v>
      </c>
      <c r="AH11" s="17">
        <v>0.197405857123367</v>
      </c>
      <c r="AI11" s="17">
        <v>0.179477495369219</v>
      </c>
      <c r="AJ11" s="17">
        <v>0.18665331477559</v>
      </c>
      <c r="AK11" s="17">
        <v>0.218374011733383</v>
      </c>
    </row>
    <row r="12" spans="2:37" ht="16" x14ac:dyDescent="0.2">
      <c r="B12" s="18" t="s">
        <v>165</v>
      </c>
      <c r="C12" s="17">
        <v>0.13894726069145899</v>
      </c>
      <c r="D12" s="17">
        <v>0.14437206609560699</v>
      </c>
      <c r="E12" s="17">
        <v>0.13365134835803</v>
      </c>
      <c r="F12" s="17"/>
      <c r="G12" s="17">
        <v>0.18382221529425799</v>
      </c>
      <c r="H12" s="17">
        <v>0.15799981603737401</v>
      </c>
      <c r="I12" s="17">
        <v>0.18090455420707999</v>
      </c>
      <c r="J12" s="17">
        <v>0.13524684734233999</v>
      </c>
      <c r="K12" s="17">
        <v>0.14587600312111701</v>
      </c>
      <c r="L12" s="17">
        <v>5.8199130003071101E-2</v>
      </c>
      <c r="M12" s="17"/>
      <c r="N12" s="17">
        <v>0.143068365387995</v>
      </c>
      <c r="O12" s="17">
        <v>9.6300982114903899E-2</v>
      </c>
      <c r="P12" s="17">
        <v>0.155616381692435</v>
      </c>
      <c r="Q12" s="17">
        <v>0.113790279530309</v>
      </c>
      <c r="R12" s="17">
        <v>0.15365264546302099</v>
      </c>
      <c r="S12" s="17">
        <v>0.161306531228189</v>
      </c>
      <c r="T12" s="17">
        <v>9.8005841584049097E-2</v>
      </c>
      <c r="U12" s="17">
        <v>0.149378879369513</v>
      </c>
      <c r="V12" s="17">
        <v>0.18215352445788099</v>
      </c>
      <c r="W12" s="17">
        <v>0.13892172042991099</v>
      </c>
      <c r="X12" s="17">
        <v>0.14510536600747601</v>
      </c>
      <c r="Y12" s="17">
        <v>0.16069449267636701</v>
      </c>
      <c r="Z12" s="17"/>
      <c r="AA12" s="17">
        <v>0.109617463767808</v>
      </c>
      <c r="AB12" s="17">
        <v>0.17037698669575799</v>
      </c>
      <c r="AC12" s="17">
        <v>0.140935004418725</v>
      </c>
      <c r="AD12" s="17">
        <v>0.14923574318959201</v>
      </c>
      <c r="AE12" s="17">
        <v>0.14275700300635</v>
      </c>
      <c r="AF12" s="17"/>
      <c r="AG12" s="17">
        <v>9.8543408035246902E-2</v>
      </c>
      <c r="AH12" s="17">
        <v>0.15850764805935999</v>
      </c>
      <c r="AI12" s="17">
        <v>0.163412757190496</v>
      </c>
      <c r="AJ12" s="17">
        <v>0.13118001151647399</v>
      </c>
      <c r="AK12" s="17">
        <v>0.140549005380674</v>
      </c>
    </row>
    <row r="13" spans="2:37" ht="16" x14ac:dyDescent="0.2">
      <c r="B13" s="18" t="s">
        <v>116</v>
      </c>
      <c r="C13" s="17">
        <v>0.20569006559259101</v>
      </c>
      <c r="D13" s="17">
        <v>0.18915717552758399</v>
      </c>
      <c r="E13" s="17">
        <v>0.221830135121275</v>
      </c>
      <c r="F13" s="17"/>
      <c r="G13" s="17">
        <v>0.154919488237693</v>
      </c>
      <c r="H13" s="17">
        <v>0.1308180432353</v>
      </c>
      <c r="I13" s="17">
        <v>0.123999240724313</v>
      </c>
      <c r="J13" s="17">
        <v>0.220754818148159</v>
      </c>
      <c r="K13" s="17">
        <v>0.24577516454958401</v>
      </c>
      <c r="L13" s="17">
        <v>0.327064339996604</v>
      </c>
      <c r="M13" s="17"/>
      <c r="N13" s="17">
        <v>0.15106230302225199</v>
      </c>
      <c r="O13" s="17">
        <v>0.212292835209692</v>
      </c>
      <c r="P13" s="17">
        <v>0.24759535715452199</v>
      </c>
      <c r="Q13" s="17">
        <v>0.27057892207288597</v>
      </c>
      <c r="R13" s="17">
        <v>0.15825106299368</v>
      </c>
      <c r="S13" s="17">
        <v>0.20545484979200099</v>
      </c>
      <c r="T13" s="17">
        <v>0.21359292249664499</v>
      </c>
      <c r="U13" s="17">
        <v>0.29283024685286302</v>
      </c>
      <c r="V13" s="17">
        <v>0.169904725960524</v>
      </c>
      <c r="W13" s="17">
        <v>0.189859593830395</v>
      </c>
      <c r="X13" s="17">
        <v>0.253877452474216</v>
      </c>
      <c r="Y13" s="17">
        <v>0.19987335240422999</v>
      </c>
      <c r="Z13" s="17"/>
      <c r="AA13" s="17">
        <v>0.24539267102392301</v>
      </c>
      <c r="AB13" s="17">
        <v>0.10415732475481999</v>
      </c>
      <c r="AC13" s="17">
        <v>0.22548377633161301</v>
      </c>
      <c r="AD13" s="17">
        <v>0.23161634003273199</v>
      </c>
      <c r="AE13" s="17">
        <v>0.16090834077081201</v>
      </c>
      <c r="AF13" s="17"/>
      <c r="AG13" s="17">
        <v>0.27471193455422899</v>
      </c>
      <c r="AH13" s="17">
        <v>0.14191714651828499</v>
      </c>
      <c r="AI13" s="17">
        <v>0.19441216386975299</v>
      </c>
      <c r="AJ13" s="17">
        <v>0.26706340670908402</v>
      </c>
      <c r="AK13" s="17">
        <v>0.22899073847999901</v>
      </c>
    </row>
    <row r="14" spans="2:37" ht="16" x14ac:dyDescent="0.2">
      <c r="B14" s="18" t="s">
        <v>153</v>
      </c>
      <c r="C14" s="19">
        <v>0.31778388087030601</v>
      </c>
      <c r="D14" s="19">
        <v>0.28449940368078203</v>
      </c>
      <c r="E14" s="19">
        <v>0.35027752075737301</v>
      </c>
      <c r="F14" s="19"/>
      <c r="G14" s="19">
        <v>0.18334600936050799</v>
      </c>
      <c r="H14" s="19">
        <v>0.13837249851430899</v>
      </c>
      <c r="I14" s="19">
        <v>0.253535452360104</v>
      </c>
      <c r="J14" s="19">
        <v>0.37103998152477902</v>
      </c>
      <c r="K14" s="19">
        <v>0.40759230600601498</v>
      </c>
      <c r="L14" s="19">
        <v>0.50075372173478705</v>
      </c>
      <c r="M14" s="19"/>
      <c r="N14" s="19">
        <v>0.21663761450183</v>
      </c>
      <c r="O14" s="19">
        <v>0.39976812255727701</v>
      </c>
      <c r="P14" s="19">
        <v>0.302622468212837</v>
      </c>
      <c r="Q14" s="19">
        <v>0.395042025838925</v>
      </c>
      <c r="R14" s="19">
        <v>0.316313507539008</v>
      </c>
      <c r="S14" s="19">
        <v>0.255135063400516</v>
      </c>
      <c r="T14" s="19">
        <v>0.40848011794452299</v>
      </c>
      <c r="U14" s="19">
        <v>0.19630808569678501</v>
      </c>
      <c r="V14" s="19">
        <v>0.317939824530168</v>
      </c>
      <c r="W14" s="19">
        <v>0.38415514930845401</v>
      </c>
      <c r="X14" s="19">
        <v>0.28418897628268602</v>
      </c>
      <c r="Y14" s="19">
        <v>0.210254010554107</v>
      </c>
      <c r="Z14" s="19"/>
      <c r="AA14" s="19">
        <v>0.27073787723417703</v>
      </c>
      <c r="AB14" s="19">
        <v>0.25751927847220601</v>
      </c>
      <c r="AC14" s="19">
        <v>0.33403447546266402</v>
      </c>
      <c r="AD14" s="19">
        <v>0.32094023544176298</v>
      </c>
      <c r="AE14" s="19">
        <v>0.29356290190428702</v>
      </c>
      <c r="AF14" s="19"/>
      <c r="AG14" s="19">
        <v>0.32006445761880198</v>
      </c>
      <c r="AH14" s="19">
        <v>0.30776406345907198</v>
      </c>
      <c r="AI14" s="19">
        <v>0.31707790903222</v>
      </c>
      <c r="AJ14" s="19">
        <v>0.25869682561351098</v>
      </c>
      <c r="AK14" s="19">
        <v>0.241134844028913</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176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162</v>
      </c>
      <c r="C9" s="17">
        <v>5.1963934190515398E-2</v>
      </c>
      <c r="D9" s="17">
        <v>5.7592357580947801E-2</v>
      </c>
      <c r="E9" s="17">
        <v>4.6469241822681501E-2</v>
      </c>
      <c r="F9" s="17"/>
      <c r="G9" s="17">
        <v>0.101361454360341</v>
      </c>
      <c r="H9" s="17">
        <v>0.104057732174936</v>
      </c>
      <c r="I9" s="17">
        <v>6.7701937665200301E-2</v>
      </c>
      <c r="J9" s="17">
        <v>3.6498333770179102E-2</v>
      </c>
      <c r="K9" s="17">
        <v>1.7464730184526499E-2</v>
      </c>
      <c r="L9" s="17">
        <v>0</v>
      </c>
      <c r="M9" s="17"/>
      <c r="N9" s="17">
        <v>7.6346952645796995E-2</v>
      </c>
      <c r="O9" s="17">
        <v>2.8541609354014601E-2</v>
      </c>
      <c r="P9" s="17">
        <v>5.1348544870395002E-2</v>
      </c>
      <c r="Q9" s="17">
        <v>2.4826188558139499E-2</v>
      </c>
      <c r="R9" s="17">
        <v>4.3898599489944803E-2</v>
      </c>
      <c r="S9" s="17">
        <v>5.3724346958726903E-2</v>
      </c>
      <c r="T9" s="17">
        <v>3.4703606836638597E-2</v>
      </c>
      <c r="U9" s="17">
        <v>6.3798444009471697E-2</v>
      </c>
      <c r="V9" s="17">
        <v>7.8500738427797895E-2</v>
      </c>
      <c r="W9" s="17">
        <v>4.9241313234927198E-2</v>
      </c>
      <c r="X9" s="17">
        <v>5.6675543988759999E-2</v>
      </c>
      <c r="Y9" s="17">
        <v>6.9075293699291093E-2</v>
      </c>
      <c r="Z9" s="17"/>
      <c r="AA9" s="17">
        <v>4.68407935004823E-2</v>
      </c>
      <c r="AB9" s="17">
        <v>8.2701681438169E-2</v>
      </c>
      <c r="AC9" s="17">
        <v>3.2567220927626303E-2</v>
      </c>
      <c r="AD9" s="17">
        <v>4.1221201389796798E-2</v>
      </c>
      <c r="AE9" s="17">
        <v>4.2122625720614801E-2</v>
      </c>
      <c r="AF9" s="17"/>
      <c r="AG9" s="17">
        <v>3.5885665637995903E-2</v>
      </c>
      <c r="AH9" s="17">
        <v>6.0615574935413197E-2</v>
      </c>
      <c r="AI9" s="17">
        <v>2.9512487169006899E-2</v>
      </c>
      <c r="AJ9" s="17">
        <v>6.7093374915906695E-2</v>
      </c>
      <c r="AK9" s="17">
        <v>4.8488568626926999E-2</v>
      </c>
    </row>
    <row r="10" spans="2:37" ht="16" x14ac:dyDescent="0.2">
      <c r="B10" s="18" t="s">
        <v>163</v>
      </c>
      <c r="C10" s="17">
        <v>0.13386090358724401</v>
      </c>
      <c r="D10" s="17">
        <v>0.15697402566554899</v>
      </c>
      <c r="E10" s="17">
        <v>0.111296947987108</v>
      </c>
      <c r="F10" s="17"/>
      <c r="G10" s="17">
        <v>0.200983194305969</v>
      </c>
      <c r="H10" s="17">
        <v>0.26497067563966797</v>
      </c>
      <c r="I10" s="17">
        <v>0.15931960257219099</v>
      </c>
      <c r="J10" s="17">
        <v>0.106739523143337</v>
      </c>
      <c r="K10" s="17">
        <v>6.8711660289351301E-2</v>
      </c>
      <c r="L10" s="17">
        <v>2.8258232720067299E-2</v>
      </c>
      <c r="M10" s="17"/>
      <c r="N10" s="17">
        <v>0.21120787428625201</v>
      </c>
      <c r="O10" s="17">
        <v>0.120605162589391</v>
      </c>
      <c r="P10" s="17">
        <v>8.4921473393914204E-2</v>
      </c>
      <c r="Q10" s="17">
        <v>9.40701060395603E-2</v>
      </c>
      <c r="R10" s="17">
        <v>0.13521950908625099</v>
      </c>
      <c r="S10" s="17">
        <v>0.18654959909382099</v>
      </c>
      <c r="T10" s="17">
        <v>8.4036317138541095E-2</v>
      </c>
      <c r="U10" s="17">
        <v>0.16905846720526199</v>
      </c>
      <c r="V10" s="17">
        <v>0.17096921234373599</v>
      </c>
      <c r="W10" s="17">
        <v>7.2729831996798E-2</v>
      </c>
      <c r="X10" s="17">
        <v>8.7315224997395996E-2</v>
      </c>
      <c r="Y10" s="17">
        <v>0.129061055889829</v>
      </c>
      <c r="Z10" s="17"/>
      <c r="AA10" s="17">
        <v>0.132441234031586</v>
      </c>
      <c r="AB10" s="17">
        <v>0.21087997675331399</v>
      </c>
      <c r="AC10" s="17">
        <v>0.119831012555857</v>
      </c>
      <c r="AD10" s="17">
        <v>0.122271029741959</v>
      </c>
      <c r="AE10" s="17">
        <v>0.14844058601805801</v>
      </c>
      <c r="AF10" s="17"/>
      <c r="AG10" s="17">
        <v>0.106977945805989</v>
      </c>
      <c r="AH10" s="17">
        <v>0.17814466749596899</v>
      </c>
      <c r="AI10" s="17">
        <v>0.13283539288919199</v>
      </c>
      <c r="AJ10" s="17">
        <v>0.121279074153971</v>
      </c>
      <c r="AK10" s="17">
        <v>0.12820646953168799</v>
      </c>
    </row>
    <row r="11" spans="2:37" ht="16" x14ac:dyDescent="0.2">
      <c r="B11" s="18" t="s">
        <v>164</v>
      </c>
      <c r="C11" s="17">
        <v>0.23020875177595199</v>
      </c>
      <c r="D11" s="17">
        <v>0.25815925339659601</v>
      </c>
      <c r="E11" s="17">
        <v>0.20292235249882101</v>
      </c>
      <c r="F11" s="17"/>
      <c r="G11" s="17">
        <v>0.34615764479467398</v>
      </c>
      <c r="H11" s="17">
        <v>0.32914901558333898</v>
      </c>
      <c r="I11" s="17">
        <v>0.30068568688340602</v>
      </c>
      <c r="J11" s="17">
        <v>0.166889934656758</v>
      </c>
      <c r="K11" s="17">
        <v>0.20023663868288899</v>
      </c>
      <c r="L11" s="17">
        <v>8.7671657471002598E-2</v>
      </c>
      <c r="M11" s="17"/>
      <c r="N11" s="17">
        <v>0.31605899116588099</v>
      </c>
      <c r="O11" s="17">
        <v>0.194023922325466</v>
      </c>
      <c r="P11" s="17">
        <v>0.23814919236335699</v>
      </c>
      <c r="Q11" s="17">
        <v>0.16981338657879999</v>
      </c>
      <c r="R11" s="17">
        <v>0.240969813528536</v>
      </c>
      <c r="S11" s="17">
        <v>0.24798403408855799</v>
      </c>
      <c r="T11" s="17">
        <v>0.20706647781344301</v>
      </c>
      <c r="U11" s="17">
        <v>0.23317649804056001</v>
      </c>
      <c r="V11" s="17">
        <v>0.26692011595445397</v>
      </c>
      <c r="W11" s="17">
        <v>0.183690286579549</v>
      </c>
      <c r="X11" s="17">
        <v>0.175135574614419</v>
      </c>
      <c r="Y11" s="17">
        <v>0.22162677319521601</v>
      </c>
      <c r="Z11" s="17"/>
      <c r="AA11" s="17">
        <v>0.23419149093111899</v>
      </c>
      <c r="AB11" s="17">
        <v>0.26830200470829102</v>
      </c>
      <c r="AC11" s="17">
        <v>0.23336557143956599</v>
      </c>
      <c r="AD11" s="17">
        <v>0.217876912076616</v>
      </c>
      <c r="AE11" s="17">
        <v>0.36193135063389198</v>
      </c>
      <c r="AF11" s="17"/>
      <c r="AG11" s="17">
        <v>0.19561030980085201</v>
      </c>
      <c r="AH11" s="17">
        <v>0.24433454273340399</v>
      </c>
      <c r="AI11" s="17">
        <v>0.23678258970375701</v>
      </c>
      <c r="AJ11" s="17">
        <v>0.23224185473494</v>
      </c>
      <c r="AK11" s="17">
        <v>0.35191459675397302</v>
      </c>
    </row>
    <row r="12" spans="2:37" ht="16" x14ac:dyDescent="0.2">
      <c r="B12" s="18" t="s">
        <v>165</v>
      </c>
      <c r="C12" s="17">
        <v>0.114217317845838</v>
      </c>
      <c r="D12" s="17">
        <v>0.124513478950923</v>
      </c>
      <c r="E12" s="17">
        <v>0.104165792948428</v>
      </c>
      <c r="F12" s="17"/>
      <c r="G12" s="17">
        <v>0.15284325275913499</v>
      </c>
      <c r="H12" s="17">
        <v>0.129255195213277</v>
      </c>
      <c r="I12" s="17">
        <v>0.15152171644658</v>
      </c>
      <c r="J12" s="17">
        <v>0.134084983480348</v>
      </c>
      <c r="K12" s="17">
        <v>0.110189779923843</v>
      </c>
      <c r="L12" s="17">
        <v>3.2870367724036703E-2</v>
      </c>
      <c r="M12" s="17"/>
      <c r="N12" s="17">
        <v>0.12695545328910299</v>
      </c>
      <c r="O12" s="17">
        <v>9.0785774985621695E-2</v>
      </c>
      <c r="P12" s="17">
        <v>0.12647958307270599</v>
      </c>
      <c r="Q12" s="17">
        <v>0.13519821417292799</v>
      </c>
      <c r="R12" s="17">
        <v>0.126713690037561</v>
      </c>
      <c r="S12" s="17">
        <v>0.114845676359078</v>
      </c>
      <c r="T12" s="17">
        <v>7.9663612383809299E-2</v>
      </c>
      <c r="U12" s="17">
        <v>9.1357540255673997E-2</v>
      </c>
      <c r="V12" s="17">
        <v>0.10052532566542099</v>
      </c>
      <c r="W12" s="17">
        <v>0.139879010614055</v>
      </c>
      <c r="X12" s="17">
        <v>0.122280978569866</v>
      </c>
      <c r="Y12" s="17">
        <v>0.112006702558758</v>
      </c>
      <c r="Z12" s="17"/>
      <c r="AA12" s="17">
        <v>0.103453897294813</v>
      </c>
      <c r="AB12" s="17">
        <v>0.11563961198582</v>
      </c>
      <c r="AC12" s="17">
        <v>0.12648803618596099</v>
      </c>
      <c r="AD12" s="17">
        <v>0.14199534449448301</v>
      </c>
      <c r="AE12" s="17">
        <v>0.11498063750472801</v>
      </c>
      <c r="AF12" s="17"/>
      <c r="AG12" s="17">
        <v>7.9019182414878E-2</v>
      </c>
      <c r="AH12" s="17">
        <v>0.124829486554746</v>
      </c>
      <c r="AI12" s="17">
        <v>0.10969327416518899</v>
      </c>
      <c r="AJ12" s="17">
        <v>0.13456812721835901</v>
      </c>
      <c r="AK12" s="17">
        <v>0.14346750812404399</v>
      </c>
    </row>
    <row r="13" spans="2:37" ht="16" x14ac:dyDescent="0.2">
      <c r="B13" s="18" t="s">
        <v>116</v>
      </c>
      <c r="C13" s="17">
        <v>0.179654414588483</v>
      </c>
      <c r="D13" s="17">
        <v>0.154941650406696</v>
      </c>
      <c r="E13" s="17">
        <v>0.20378000488586401</v>
      </c>
      <c r="F13" s="17"/>
      <c r="G13" s="17">
        <v>7.9973866756118894E-2</v>
      </c>
      <c r="H13" s="17">
        <v>9.8492209670619002E-2</v>
      </c>
      <c r="I13" s="17">
        <v>0.10792301973712801</v>
      </c>
      <c r="J13" s="17">
        <v>0.170625210872587</v>
      </c>
      <c r="K13" s="17">
        <v>0.24173000987829099</v>
      </c>
      <c r="L13" s="17">
        <v>0.33515642475198199</v>
      </c>
      <c r="M13" s="17"/>
      <c r="N13" s="17">
        <v>0.111675539084689</v>
      </c>
      <c r="O13" s="17">
        <v>0.216773333992929</v>
      </c>
      <c r="P13" s="17">
        <v>0.20866704294668001</v>
      </c>
      <c r="Q13" s="17">
        <v>0.24449185215325001</v>
      </c>
      <c r="R13" s="17">
        <v>0.15461507329462301</v>
      </c>
      <c r="S13" s="17">
        <v>0.161814122793419</v>
      </c>
      <c r="T13" s="17">
        <v>0.17541973240921299</v>
      </c>
      <c r="U13" s="17">
        <v>0.203296982249941</v>
      </c>
      <c r="V13" s="17">
        <v>0.158214466792514</v>
      </c>
      <c r="W13" s="17">
        <v>0.169455322092817</v>
      </c>
      <c r="X13" s="17">
        <v>0.22232233879698299</v>
      </c>
      <c r="Y13" s="17">
        <v>0.19511839413613599</v>
      </c>
      <c r="Z13" s="17"/>
      <c r="AA13" s="17">
        <v>0.21711554220778501</v>
      </c>
      <c r="AB13" s="17">
        <v>0.105296150310283</v>
      </c>
      <c r="AC13" s="17">
        <v>0.16365551901469999</v>
      </c>
      <c r="AD13" s="17">
        <v>0.19171773478674001</v>
      </c>
      <c r="AE13" s="17">
        <v>0.119163150214097</v>
      </c>
      <c r="AF13" s="17"/>
      <c r="AG13" s="17">
        <v>0.266845152384106</v>
      </c>
      <c r="AH13" s="17">
        <v>0.122562122163294</v>
      </c>
      <c r="AI13" s="17">
        <v>0.16564694895321699</v>
      </c>
      <c r="AJ13" s="17">
        <v>0.19189681795711799</v>
      </c>
      <c r="AK13" s="17">
        <v>0.185593872661271</v>
      </c>
    </row>
    <row r="14" spans="2:37" ht="16" x14ac:dyDescent="0.2">
      <c r="B14" s="18" t="s">
        <v>153</v>
      </c>
      <c r="C14" s="19">
        <v>0.29009467801196498</v>
      </c>
      <c r="D14" s="19">
        <v>0.24781923399929101</v>
      </c>
      <c r="E14" s="19">
        <v>0.33136565985709798</v>
      </c>
      <c r="F14" s="19"/>
      <c r="G14" s="19">
        <v>0.118680587023762</v>
      </c>
      <c r="H14" s="19">
        <v>7.4075171718159694E-2</v>
      </c>
      <c r="I14" s="19">
        <v>0.21284803669549399</v>
      </c>
      <c r="J14" s="19">
        <v>0.38516201407679201</v>
      </c>
      <c r="K14" s="19">
        <v>0.36166718104109902</v>
      </c>
      <c r="L14" s="19">
        <v>0.51604331733291298</v>
      </c>
      <c r="M14" s="19"/>
      <c r="N14" s="19">
        <v>0.15775518952827899</v>
      </c>
      <c r="O14" s="19">
        <v>0.34927019675257898</v>
      </c>
      <c r="P14" s="19">
        <v>0.29043416335294803</v>
      </c>
      <c r="Q14" s="19">
        <v>0.331600252497322</v>
      </c>
      <c r="R14" s="19">
        <v>0.29858331456308401</v>
      </c>
      <c r="S14" s="19">
        <v>0.235082220706398</v>
      </c>
      <c r="T14" s="19">
        <v>0.41911025341835401</v>
      </c>
      <c r="U14" s="19">
        <v>0.23931206823909101</v>
      </c>
      <c r="V14" s="19">
        <v>0.22487014081607601</v>
      </c>
      <c r="W14" s="19">
        <v>0.38500423548185397</v>
      </c>
      <c r="X14" s="19">
        <v>0.33627033903257603</v>
      </c>
      <c r="Y14" s="19">
        <v>0.27311178052076901</v>
      </c>
      <c r="Z14" s="19"/>
      <c r="AA14" s="19">
        <v>0.265957042034216</v>
      </c>
      <c r="AB14" s="19">
        <v>0.21718057480412201</v>
      </c>
      <c r="AC14" s="19">
        <v>0.32409263987629</v>
      </c>
      <c r="AD14" s="19">
        <v>0.28491777751040498</v>
      </c>
      <c r="AE14" s="19">
        <v>0.21336164990861001</v>
      </c>
      <c r="AF14" s="19"/>
      <c r="AG14" s="19">
        <v>0.31566174395618002</v>
      </c>
      <c r="AH14" s="19">
        <v>0.26951360611717401</v>
      </c>
      <c r="AI14" s="19">
        <v>0.32552930711963801</v>
      </c>
      <c r="AJ14" s="19">
        <v>0.25292075101970501</v>
      </c>
      <c r="AK14" s="19">
        <v>0.142328984302098</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K15"/>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179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32" x14ac:dyDescent="0.2">
      <c r="B9" s="18" t="s">
        <v>177</v>
      </c>
      <c r="C9" s="17">
        <v>0.54661340932580504</v>
      </c>
      <c r="D9" s="17">
        <v>0.59246668936500901</v>
      </c>
      <c r="E9" s="17">
        <v>0.50184960063652995</v>
      </c>
      <c r="F9" s="17"/>
      <c r="G9" s="17">
        <v>0.70946445471682595</v>
      </c>
      <c r="H9" s="17">
        <v>0.722806588064558</v>
      </c>
      <c r="I9" s="17">
        <v>0.62637772468101505</v>
      </c>
      <c r="J9" s="17">
        <v>0.51586903959071395</v>
      </c>
      <c r="K9" s="17">
        <v>0.433317486623162</v>
      </c>
      <c r="L9" s="17">
        <v>0.33239842761404298</v>
      </c>
      <c r="M9" s="17"/>
      <c r="N9" s="17">
        <v>0.66691276481066797</v>
      </c>
      <c r="O9" s="17">
        <v>0.48888852767879198</v>
      </c>
      <c r="P9" s="17">
        <v>0.52340888292155296</v>
      </c>
      <c r="Q9" s="17">
        <v>0.469370103374882</v>
      </c>
      <c r="R9" s="17">
        <v>0.58793584639673002</v>
      </c>
      <c r="S9" s="17">
        <v>0.56508581320794604</v>
      </c>
      <c r="T9" s="17">
        <v>0.47549072412580501</v>
      </c>
      <c r="U9" s="17">
        <v>0.59742022960186603</v>
      </c>
      <c r="V9" s="17">
        <v>0.62518590851384204</v>
      </c>
      <c r="W9" s="17">
        <v>0.549710133574011</v>
      </c>
      <c r="X9" s="17">
        <v>0.45037886104026897</v>
      </c>
      <c r="Y9" s="17">
        <v>0.35947601887096298</v>
      </c>
      <c r="Z9" s="17"/>
      <c r="AA9" s="17">
        <v>0.58288672748611003</v>
      </c>
      <c r="AB9" s="17">
        <v>0.69808185103813603</v>
      </c>
      <c r="AC9" s="17">
        <v>0.49088202705784001</v>
      </c>
      <c r="AD9" s="17">
        <v>0.48799156120555698</v>
      </c>
      <c r="AE9" s="17">
        <v>0.64883804205359696</v>
      </c>
      <c r="AF9" s="17"/>
      <c r="AG9" s="17">
        <v>0.47718357887264501</v>
      </c>
      <c r="AH9" s="17">
        <v>0.63255737686141</v>
      </c>
      <c r="AI9" s="17">
        <v>0.45394813718003402</v>
      </c>
      <c r="AJ9" s="17">
        <v>0.545342349619788</v>
      </c>
      <c r="AK9" s="17">
        <v>0.58792376710405003</v>
      </c>
    </row>
    <row r="10" spans="2:37" ht="32" x14ac:dyDescent="0.2">
      <c r="B10" s="18" t="s">
        <v>178</v>
      </c>
      <c r="C10" s="19">
        <v>0.45338659067419201</v>
      </c>
      <c r="D10" s="19">
        <v>0.40753331063499298</v>
      </c>
      <c r="E10" s="19">
        <v>0.498150399363471</v>
      </c>
      <c r="F10" s="19"/>
      <c r="G10" s="19">
        <v>0.29053554528317399</v>
      </c>
      <c r="H10" s="19">
        <v>0.277193411935441</v>
      </c>
      <c r="I10" s="19">
        <v>0.37362227531898401</v>
      </c>
      <c r="J10" s="19">
        <v>0.48413096040928699</v>
      </c>
      <c r="K10" s="19">
        <v>0.56668251337683695</v>
      </c>
      <c r="L10" s="19">
        <v>0.66760157238595796</v>
      </c>
      <c r="M10" s="19"/>
      <c r="N10" s="19">
        <v>0.33308723518933198</v>
      </c>
      <c r="O10" s="19">
        <v>0.51111147232120802</v>
      </c>
      <c r="P10" s="19">
        <v>0.47659111707844798</v>
      </c>
      <c r="Q10" s="19">
        <v>0.53062989662511895</v>
      </c>
      <c r="R10" s="19">
        <v>0.41206415360327098</v>
      </c>
      <c r="S10" s="19">
        <v>0.43491418679205401</v>
      </c>
      <c r="T10" s="19">
        <v>0.52450927587419405</v>
      </c>
      <c r="U10" s="19">
        <v>0.40257977039813397</v>
      </c>
      <c r="V10" s="19">
        <v>0.37481409148615702</v>
      </c>
      <c r="W10" s="19">
        <v>0.45028986642599</v>
      </c>
      <c r="X10" s="19">
        <v>0.54962113895973097</v>
      </c>
      <c r="Y10" s="19">
        <v>0.64052398112903697</v>
      </c>
      <c r="Z10" s="19"/>
      <c r="AA10" s="19">
        <v>0.41711327251389102</v>
      </c>
      <c r="AB10" s="19">
        <v>0.30191814896186298</v>
      </c>
      <c r="AC10" s="19">
        <v>0.50911797294215899</v>
      </c>
      <c r="AD10" s="19">
        <v>0.51200843879444402</v>
      </c>
      <c r="AE10" s="19">
        <v>0.35116195794640398</v>
      </c>
      <c r="AF10" s="19"/>
      <c r="AG10" s="19">
        <v>0.52281642112735605</v>
      </c>
      <c r="AH10" s="19">
        <v>0.367442623138591</v>
      </c>
      <c r="AI10" s="19">
        <v>0.54605186281996598</v>
      </c>
      <c r="AJ10" s="19">
        <v>0.454657650380211</v>
      </c>
      <c r="AK10" s="19">
        <v>0.41207623289595002</v>
      </c>
    </row>
    <row r="11" spans="2:37" x14ac:dyDescent="0.2">
      <c r="B11" s="16"/>
    </row>
    <row r="12" spans="2:37" x14ac:dyDescent="0.2">
      <c r="B12" t="s">
        <v>61</v>
      </c>
    </row>
    <row r="13" spans="2:37" x14ac:dyDescent="0.2">
      <c r="B13" t="s">
        <v>62</v>
      </c>
    </row>
    <row r="15" spans="2:37" x14ac:dyDescent="0.2">
      <c r="B15"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183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180</v>
      </c>
      <c r="C9" s="17">
        <v>0.65164546333319195</v>
      </c>
      <c r="D9" s="17">
        <v>0.68412602463688899</v>
      </c>
      <c r="E9" s="17">
        <v>0.61421109545479802</v>
      </c>
      <c r="F9" s="17"/>
      <c r="G9" s="17">
        <v>0.73720307351101899</v>
      </c>
      <c r="H9" s="17">
        <v>0.71093512237100998</v>
      </c>
      <c r="I9" s="17">
        <v>0.630288330807529</v>
      </c>
      <c r="J9" s="17">
        <v>0.67180709096236002</v>
      </c>
      <c r="K9" s="17">
        <v>0.61441760169665105</v>
      </c>
      <c r="L9" s="17">
        <v>0.46629997252725203</v>
      </c>
      <c r="M9" s="17"/>
      <c r="N9" s="17">
        <v>0.70254178744199303</v>
      </c>
      <c r="O9" s="17">
        <v>0.59458261287591196</v>
      </c>
      <c r="P9" s="17">
        <v>0.59776111428551604</v>
      </c>
      <c r="Q9" s="17">
        <v>0.73912441419337105</v>
      </c>
      <c r="R9" s="17">
        <v>0.613618940339408</v>
      </c>
      <c r="S9" s="17">
        <v>0.68447871646505698</v>
      </c>
      <c r="T9" s="17">
        <v>0.67487602001498703</v>
      </c>
      <c r="U9" s="17">
        <v>0.55848303958109902</v>
      </c>
      <c r="V9" s="17">
        <v>0.67061433039534302</v>
      </c>
      <c r="W9" s="17">
        <v>0.60574302211099595</v>
      </c>
      <c r="X9" s="17">
        <v>0.57436373533290297</v>
      </c>
      <c r="Y9" s="17">
        <v>0.77962869711695704</v>
      </c>
      <c r="Z9" s="17"/>
      <c r="AA9" s="17">
        <v>0.60552467550157396</v>
      </c>
      <c r="AB9" s="17">
        <v>0.65948622912702903</v>
      </c>
      <c r="AC9" s="17">
        <v>0.59184054940723796</v>
      </c>
      <c r="AD9" s="17">
        <v>0.66442172248821296</v>
      </c>
      <c r="AE9" s="17">
        <v>0.71284704015408396</v>
      </c>
      <c r="AF9" s="17"/>
      <c r="AG9" s="17">
        <v>0.60282976147305201</v>
      </c>
      <c r="AH9" s="17">
        <v>0.66547008783799</v>
      </c>
      <c r="AI9" s="17">
        <v>0.60036228552850701</v>
      </c>
      <c r="AJ9" s="17">
        <v>0.652097037621991</v>
      </c>
      <c r="AK9" s="17">
        <v>0.63604543971615402</v>
      </c>
    </row>
    <row r="10" spans="2:37" ht="16" x14ac:dyDescent="0.2">
      <c r="B10" s="18" t="s">
        <v>181</v>
      </c>
      <c r="C10" s="17">
        <v>0.42341420222076098</v>
      </c>
      <c r="D10" s="17">
        <v>0.39962213561547399</v>
      </c>
      <c r="E10" s="17">
        <v>0.45083494059907903</v>
      </c>
      <c r="F10" s="17"/>
      <c r="G10" s="17">
        <v>0.409342872081569</v>
      </c>
      <c r="H10" s="17">
        <v>0.47010004350565299</v>
      </c>
      <c r="I10" s="17">
        <v>0.40706935504222802</v>
      </c>
      <c r="J10" s="17">
        <v>0.48446936111351302</v>
      </c>
      <c r="K10" s="17">
        <v>0.38981132025167597</v>
      </c>
      <c r="L10" s="17">
        <v>0.33854818297640898</v>
      </c>
      <c r="M10" s="17"/>
      <c r="N10" s="17">
        <v>0.43558963702471099</v>
      </c>
      <c r="O10" s="17">
        <v>0.48853005505408598</v>
      </c>
      <c r="P10" s="17">
        <v>0.469425209625982</v>
      </c>
      <c r="Q10" s="17">
        <v>0.39548401329708099</v>
      </c>
      <c r="R10" s="17">
        <v>0.45293876107596798</v>
      </c>
      <c r="S10" s="17">
        <v>0.43195890520104102</v>
      </c>
      <c r="T10" s="17">
        <v>0.369855035906407</v>
      </c>
      <c r="U10" s="17">
        <v>0.37312643773003301</v>
      </c>
      <c r="V10" s="17">
        <v>0.39181058122783602</v>
      </c>
      <c r="W10" s="17">
        <v>0.36067896534136101</v>
      </c>
      <c r="X10" s="17">
        <v>0.43861370330222599</v>
      </c>
      <c r="Y10" s="17">
        <v>0.47067535678585098</v>
      </c>
      <c r="Z10" s="17"/>
      <c r="AA10" s="17">
        <v>0.41471958048511798</v>
      </c>
      <c r="AB10" s="17">
        <v>0.43837715374298503</v>
      </c>
      <c r="AC10" s="17">
        <v>0.45651904745565203</v>
      </c>
      <c r="AD10" s="17">
        <v>0.38539702878866899</v>
      </c>
      <c r="AE10" s="17">
        <v>0.54330916877312996</v>
      </c>
      <c r="AF10" s="17"/>
      <c r="AG10" s="17">
        <v>0.41178837667027801</v>
      </c>
      <c r="AH10" s="17">
        <v>0.44244506357227598</v>
      </c>
      <c r="AI10" s="17">
        <v>0.465240068613198</v>
      </c>
      <c r="AJ10" s="17">
        <v>0.342401030609505</v>
      </c>
      <c r="AK10" s="17">
        <v>0.51145695220716703</v>
      </c>
    </row>
    <row r="11" spans="2:37" ht="16" x14ac:dyDescent="0.2">
      <c r="B11" s="18" t="s">
        <v>182</v>
      </c>
      <c r="C11" s="17">
        <v>0.40964481990851898</v>
      </c>
      <c r="D11" s="17">
        <v>0.44134841699419403</v>
      </c>
      <c r="E11" s="17">
        <v>0.37310591575360402</v>
      </c>
      <c r="F11" s="17"/>
      <c r="G11" s="17">
        <v>0.44053959465037701</v>
      </c>
      <c r="H11" s="17">
        <v>0.46947912601073899</v>
      </c>
      <c r="I11" s="17">
        <v>0.49259479118958499</v>
      </c>
      <c r="J11" s="17">
        <v>0.35467479308866701</v>
      </c>
      <c r="K11" s="17">
        <v>0.31332308167614997</v>
      </c>
      <c r="L11" s="17">
        <v>0.28718659195302798</v>
      </c>
      <c r="M11" s="17"/>
      <c r="N11" s="17">
        <v>0.46342154352012899</v>
      </c>
      <c r="O11" s="17">
        <v>0.35688826214312303</v>
      </c>
      <c r="P11" s="17">
        <v>0.39988154172144502</v>
      </c>
      <c r="Q11" s="17">
        <v>0.36751631563602399</v>
      </c>
      <c r="R11" s="17">
        <v>0.476537371262854</v>
      </c>
      <c r="S11" s="17">
        <v>0.38268293900278499</v>
      </c>
      <c r="T11" s="17">
        <v>0.377665335987238</v>
      </c>
      <c r="U11" s="17">
        <v>0.46964676555503598</v>
      </c>
      <c r="V11" s="17">
        <v>0.41820576065043202</v>
      </c>
      <c r="W11" s="17">
        <v>0.39281755178375899</v>
      </c>
      <c r="X11" s="17">
        <v>0.34197995381725199</v>
      </c>
      <c r="Y11" s="17">
        <v>0.47316355486539402</v>
      </c>
      <c r="Z11" s="17"/>
      <c r="AA11" s="17">
        <v>0.43296573551704698</v>
      </c>
      <c r="AB11" s="17">
        <v>0.38789044408171802</v>
      </c>
      <c r="AC11" s="17">
        <v>0.388194260743915</v>
      </c>
      <c r="AD11" s="17">
        <v>0.43864720847215799</v>
      </c>
      <c r="AE11" s="17">
        <v>0.457865746911223</v>
      </c>
      <c r="AF11" s="17"/>
      <c r="AG11" s="17">
        <v>0.40255245023560199</v>
      </c>
      <c r="AH11" s="17">
        <v>0.42356155428571002</v>
      </c>
      <c r="AI11" s="17">
        <v>0.37068229751898302</v>
      </c>
      <c r="AJ11" s="17">
        <v>0.43150627098342298</v>
      </c>
      <c r="AK11" s="17">
        <v>0.31840276832696202</v>
      </c>
    </row>
    <row r="12" spans="2:37" ht="16" x14ac:dyDescent="0.2">
      <c r="B12" s="18" t="s">
        <v>153</v>
      </c>
      <c r="C12" s="17">
        <v>5.1014530567434199E-2</v>
      </c>
      <c r="D12" s="17">
        <v>3.2320117456009198E-2</v>
      </c>
      <c r="E12" s="17">
        <v>7.2560141529647806E-2</v>
      </c>
      <c r="F12" s="17"/>
      <c r="G12" s="17">
        <v>2.03929689937551E-2</v>
      </c>
      <c r="H12" s="17">
        <v>3.1110155354135702E-3</v>
      </c>
      <c r="I12" s="17">
        <v>5.8850021850282902E-2</v>
      </c>
      <c r="J12" s="17">
        <v>5.64533836472648E-2</v>
      </c>
      <c r="K12" s="17">
        <v>5.0026675898603601E-2</v>
      </c>
      <c r="L12" s="17">
        <v>0.16066541352093699</v>
      </c>
      <c r="M12" s="17"/>
      <c r="N12" s="17">
        <v>4.7149483624192003E-2</v>
      </c>
      <c r="O12" s="17">
        <v>5.42927588896484E-2</v>
      </c>
      <c r="P12" s="17">
        <v>8.2237764133479996E-2</v>
      </c>
      <c r="Q12" s="17">
        <v>2.93860977625507E-2</v>
      </c>
      <c r="R12" s="17">
        <v>5.2179525367802897E-2</v>
      </c>
      <c r="S12" s="17">
        <v>2.8516481391766199E-2</v>
      </c>
      <c r="T12" s="17">
        <v>4.2880882356761803E-2</v>
      </c>
      <c r="U12" s="17">
        <v>7.4559600661532499E-2</v>
      </c>
      <c r="V12" s="17">
        <v>4.3386908682970897E-2</v>
      </c>
      <c r="W12" s="17">
        <v>6.6169405090532901E-2</v>
      </c>
      <c r="X12" s="17">
        <v>5.3606793111661999E-2</v>
      </c>
      <c r="Y12" s="17">
        <v>8.0457562370581298E-2</v>
      </c>
      <c r="Z12" s="17"/>
      <c r="AA12" s="17">
        <v>6.0862359087903099E-2</v>
      </c>
      <c r="AB12" s="17">
        <v>2.4303062082332998E-2</v>
      </c>
      <c r="AC12" s="17">
        <v>5.3375646089578697E-2</v>
      </c>
      <c r="AD12" s="17">
        <v>4.4345541645283398E-2</v>
      </c>
      <c r="AE12" s="17">
        <v>2.9593870319274702E-2</v>
      </c>
      <c r="AF12" s="17"/>
      <c r="AG12" s="17">
        <v>6.5020989258766301E-2</v>
      </c>
      <c r="AH12" s="17">
        <v>3.35964862339714E-2</v>
      </c>
      <c r="AI12" s="17">
        <v>3.7509458056133302E-2</v>
      </c>
      <c r="AJ12" s="17">
        <v>4.9657589280362603E-2</v>
      </c>
      <c r="AK12" s="17">
        <v>4.3636333672387097E-2</v>
      </c>
    </row>
    <row r="13" spans="2:37" ht="16" x14ac:dyDescent="0.2">
      <c r="B13" s="18" t="s">
        <v>73</v>
      </c>
      <c r="C13" s="17">
        <v>3.7113409834823599E-2</v>
      </c>
      <c r="D13" s="17">
        <v>4.0554271430850101E-2</v>
      </c>
      <c r="E13" s="17">
        <v>3.3147761655287898E-2</v>
      </c>
      <c r="F13" s="17"/>
      <c r="G13" s="17">
        <v>4.34908941207146E-2</v>
      </c>
      <c r="H13" s="17">
        <v>4.1902771525076599E-2</v>
      </c>
      <c r="I13" s="17">
        <v>3.9163952528128099E-2</v>
      </c>
      <c r="J13" s="17">
        <v>3.90717674515762E-2</v>
      </c>
      <c r="K13" s="17">
        <v>2.7413819906429299E-2</v>
      </c>
      <c r="L13" s="17">
        <v>2.2557824474617998E-2</v>
      </c>
      <c r="M13" s="17"/>
      <c r="N13" s="17">
        <v>4.3207992260931798E-2</v>
      </c>
      <c r="O13" s="17">
        <v>4.9542630974552998E-2</v>
      </c>
      <c r="P13" s="17">
        <v>1.2033087825083701E-2</v>
      </c>
      <c r="Q13" s="17">
        <v>3.5981531608271403E-2</v>
      </c>
      <c r="R13" s="17">
        <v>6.5343389857479894E-2</v>
      </c>
      <c r="S13" s="17">
        <v>4.3976965643420102E-2</v>
      </c>
      <c r="T13" s="17">
        <v>4.0514676321618003E-2</v>
      </c>
      <c r="U13" s="17">
        <v>3.07188710950414E-2</v>
      </c>
      <c r="V13" s="17">
        <v>1.28157103901943E-2</v>
      </c>
      <c r="W13" s="17">
        <v>5.2000129557668397E-2</v>
      </c>
      <c r="X13" s="17">
        <v>1.8692048866288401E-2</v>
      </c>
      <c r="Y13" s="17">
        <v>0</v>
      </c>
      <c r="Z13" s="17"/>
      <c r="AA13" s="17">
        <v>3.5363159037589097E-2</v>
      </c>
      <c r="AB13" s="17">
        <v>5.4864653668156203E-2</v>
      </c>
      <c r="AC13" s="17">
        <v>1.9929916115897402E-2</v>
      </c>
      <c r="AD13" s="17">
        <v>2.6350428186192799E-2</v>
      </c>
      <c r="AE13" s="17">
        <v>3.7167354873640202E-2</v>
      </c>
      <c r="AF13" s="17"/>
      <c r="AG13" s="17">
        <v>3.1742438764856697E-2</v>
      </c>
      <c r="AH13" s="17">
        <v>3.6080115493298502E-2</v>
      </c>
      <c r="AI13" s="17">
        <v>1.5394505004467599E-2</v>
      </c>
      <c r="AJ13" s="17">
        <v>3.4888918262770803E-2</v>
      </c>
      <c r="AK13" s="17">
        <v>5.2847747894169003E-2</v>
      </c>
    </row>
    <row r="14" spans="2:37" ht="16" x14ac:dyDescent="0.2">
      <c r="B14" s="18" t="s">
        <v>126</v>
      </c>
      <c r="C14" s="19">
        <v>3.4884567268972399E-3</v>
      </c>
      <c r="D14" s="19">
        <v>1.15792170064167E-3</v>
      </c>
      <c r="E14" s="19">
        <v>6.1744357255547298E-3</v>
      </c>
      <c r="F14" s="19"/>
      <c r="G14" s="19">
        <v>6.2451999742575703E-3</v>
      </c>
      <c r="H14" s="19">
        <v>0</v>
      </c>
      <c r="I14" s="19">
        <v>0</v>
      </c>
      <c r="J14" s="19">
        <v>0</v>
      </c>
      <c r="K14" s="19">
        <v>5.5579559992385598E-3</v>
      </c>
      <c r="L14" s="19">
        <v>1.3654743893250099E-2</v>
      </c>
      <c r="M14" s="19"/>
      <c r="N14" s="19">
        <v>0</v>
      </c>
      <c r="O14" s="19">
        <v>0</v>
      </c>
      <c r="P14" s="19">
        <v>4.5626142208866703E-2</v>
      </c>
      <c r="Q14" s="19">
        <v>0</v>
      </c>
      <c r="R14" s="19">
        <v>0</v>
      </c>
      <c r="S14" s="19">
        <v>0</v>
      </c>
      <c r="T14" s="19">
        <v>0</v>
      </c>
      <c r="U14" s="19">
        <v>0</v>
      </c>
      <c r="V14" s="19">
        <v>0</v>
      </c>
      <c r="W14" s="19">
        <v>0</v>
      </c>
      <c r="X14" s="19">
        <v>0</v>
      </c>
      <c r="Y14" s="19">
        <v>0</v>
      </c>
      <c r="Z14" s="19"/>
      <c r="AA14" s="19">
        <v>0</v>
      </c>
      <c r="AB14" s="19">
        <v>6.2453231541444096E-3</v>
      </c>
      <c r="AC14" s="19">
        <v>0</v>
      </c>
      <c r="AD14" s="19">
        <v>5.3846081555897598E-3</v>
      </c>
      <c r="AE14" s="19">
        <v>5.9231599521299E-3</v>
      </c>
      <c r="AF14" s="19"/>
      <c r="AG14" s="19">
        <v>0</v>
      </c>
      <c r="AH14" s="19">
        <v>4.5177021267996499E-3</v>
      </c>
      <c r="AI14" s="19">
        <v>0</v>
      </c>
      <c r="AJ14" s="19">
        <v>9.8700241082298103E-3</v>
      </c>
      <c r="AK14" s="19">
        <v>0</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186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184</v>
      </c>
      <c r="C9" s="17">
        <v>0.35971320310217297</v>
      </c>
      <c r="D9" s="17">
        <v>0.39615175870367803</v>
      </c>
      <c r="E9" s="17">
        <v>0.32414042552847</v>
      </c>
      <c r="F9" s="17"/>
      <c r="G9" s="17">
        <v>0.47440298611349802</v>
      </c>
      <c r="H9" s="17">
        <v>0.52653199177186305</v>
      </c>
      <c r="I9" s="17">
        <v>0.417117304950963</v>
      </c>
      <c r="J9" s="17">
        <v>0.33961311392444499</v>
      </c>
      <c r="K9" s="17">
        <v>0.27108309167649203</v>
      </c>
      <c r="L9" s="17">
        <v>0.17789253536156399</v>
      </c>
      <c r="M9" s="17"/>
      <c r="N9" s="17">
        <v>0.49638057561791799</v>
      </c>
      <c r="O9" s="17">
        <v>0.31659057938308399</v>
      </c>
      <c r="P9" s="17">
        <v>0.31561905447829802</v>
      </c>
      <c r="Q9" s="17">
        <v>0.33437981994433902</v>
      </c>
      <c r="R9" s="17">
        <v>0.32859217280945402</v>
      </c>
      <c r="S9" s="17">
        <v>0.40452993953407301</v>
      </c>
      <c r="T9" s="17">
        <v>0.323631345147259</v>
      </c>
      <c r="U9" s="17">
        <v>0.32601827516460202</v>
      </c>
      <c r="V9" s="17">
        <v>0.35653137134238799</v>
      </c>
      <c r="W9" s="17">
        <v>0.34151031707713803</v>
      </c>
      <c r="X9" s="17">
        <v>0.32844609365162197</v>
      </c>
      <c r="Y9" s="17">
        <v>0.29869697801221901</v>
      </c>
      <c r="Z9" s="17"/>
      <c r="AA9" s="17">
        <v>0.39335031894834899</v>
      </c>
      <c r="AB9" s="17">
        <v>0.45889485705752497</v>
      </c>
      <c r="AC9" s="17">
        <v>0.31968807970497898</v>
      </c>
      <c r="AD9" s="17">
        <v>0.32596975996834998</v>
      </c>
      <c r="AE9" s="17">
        <v>0.43437153333681899</v>
      </c>
      <c r="AF9" s="17"/>
      <c r="AG9" s="17">
        <v>0.33425494210438</v>
      </c>
      <c r="AH9" s="17">
        <v>0.41937228417259798</v>
      </c>
      <c r="AI9" s="17">
        <v>0.33658293682478402</v>
      </c>
      <c r="AJ9" s="17">
        <v>0.33685937473977301</v>
      </c>
      <c r="AK9" s="17">
        <v>0.40649836801642503</v>
      </c>
    </row>
    <row r="10" spans="2:37" ht="32" x14ac:dyDescent="0.2">
      <c r="B10" s="18" t="s">
        <v>185</v>
      </c>
      <c r="C10" s="17">
        <v>0.30553847029335501</v>
      </c>
      <c r="D10" s="17">
        <v>0.291525391399581</v>
      </c>
      <c r="E10" s="17">
        <v>0.31921859922224399</v>
      </c>
      <c r="F10" s="17"/>
      <c r="G10" s="17">
        <v>0.18049943380486</v>
      </c>
      <c r="H10" s="17">
        <v>0.148053068830337</v>
      </c>
      <c r="I10" s="17">
        <v>0.24168867929507501</v>
      </c>
      <c r="J10" s="17">
        <v>0.327928473204881</v>
      </c>
      <c r="K10" s="17">
        <v>0.41829148005872202</v>
      </c>
      <c r="L10" s="17">
        <v>0.47384020419598</v>
      </c>
      <c r="M10" s="17"/>
      <c r="N10" s="17">
        <v>0.21672064283285</v>
      </c>
      <c r="O10" s="17">
        <v>0.33754343907400303</v>
      </c>
      <c r="P10" s="17">
        <v>0.31196644944950203</v>
      </c>
      <c r="Q10" s="17">
        <v>0.352121804782699</v>
      </c>
      <c r="R10" s="17">
        <v>0.325798940601982</v>
      </c>
      <c r="S10" s="17">
        <v>0.28108780532387201</v>
      </c>
      <c r="T10" s="17">
        <v>0.36464324485462701</v>
      </c>
      <c r="U10" s="17">
        <v>0.223960913316056</v>
      </c>
      <c r="V10" s="17">
        <v>0.30005008383828402</v>
      </c>
      <c r="W10" s="17">
        <v>0.30725088620003799</v>
      </c>
      <c r="X10" s="17">
        <v>0.35013614251083902</v>
      </c>
      <c r="Y10" s="17">
        <v>0.34340329828986699</v>
      </c>
      <c r="Z10" s="17"/>
      <c r="AA10" s="17">
        <v>0.32872828354769801</v>
      </c>
      <c r="AB10" s="17">
        <v>0.248927933692422</v>
      </c>
      <c r="AC10" s="17">
        <v>0.24910502618739799</v>
      </c>
      <c r="AD10" s="17">
        <v>0.32988276773180097</v>
      </c>
      <c r="AE10" s="17">
        <v>0.25054448496170001</v>
      </c>
      <c r="AF10" s="17"/>
      <c r="AG10" s="17">
        <v>0.36401769148940699</v>
      </c>
      <c r="AH10" s="17">
        <v>0.259931820851242</v>
      </c>
      <c r="AI10" s="17">
        <v>0.28312349135437398</v>
      </c>
      <c r="AJ10" s="17">
        <v>0.331291061530051</v>
      </c>
      <c r="AK10" s="17">
        <v>0.25310975428626598</v>
      </c>
    </row>
    <row r="11" spans="2:37" ht="16" x14ac:dyDescent="0.2">
      <c r="B11" s="18" t="s">
        <v>180</v>
      </c>
      <c r="C11" s="17">
        <v>0.208077009849745</v>
      </c>
      <c r="D11" s="17">
        <v>0.24139125425136199</v>
      </c>
      <c r="E11" s="17">
        <v>0.175554310017872</v>
      </c>
      <c r="F11" s="17"/>
      <c r="G11" s="17">
        <v>0.29439641117613502</v>
      </c>
      <c r="H11" s="17">
        <v>0.37418590965187098</v>
      </c>
      <c r="I11" s="17">
        <v>0.282429727318464</v>
      </c>
      <c r="J11" s="17">
        <v>0.193338420858816</v>
      </c>
      <c r="K11" s="17">
        <v>0.104341000000404</v>
      </c>
      <c r="L11" s="17">
        <v>3.7617492332632202E-2</v>
      </c>
      <c r="M11" s="17"/>
      <c r="N11" s="17">
        <v>0.29237218711267499</v>
      </c>
      <c r="O11" s="17">
        <v>0.16377781303288</v>
      </c>
      <c r="P11" s="17">
        <v>0.176310074416267</v>
      </c>
      <c r="Q11" s="17">
        <v>0.18253591167727601</v>
      </c>
      <c r="R11" s="17">
        <v>0.29427537233889201</v>
      </c>
      <c r="S11" s="17">
        <v>0.26083052337491203</v>
      </c>
      <c r="T11" s="17">
        <v>0.124894497400312</v>
      </c>
      <c r="U11" s="17">
        <v>0.25200388477126101</v>
      </c>
      <c r="V11" s="17">
        <v>0.21844433007759401</v>
      </c>
      <c r="W11" s="17">
        <v>0.162230032354967</v>
      </c>
      <c r="X11" s="17">
        <v>0.15907069712402699</v>
      </c>
      <c r="Y11" s="17">
        <v>0.15291672714228399</v>
      </c>
      <c r="Z11" s="17"/>
      <c r="AA11" s="17">
        <v>0.26514469338909002</v>
      </c>
      <c r="AB11" s="17">
        <v>0.27329953609241803</v>
      </c>
      <c r="AC11" s="17">
        <v>0.172753305657801</v>
      </c>
      <c r="AD11" s="17">
        <v>0.20176488074124699</v>
      </c>
      <c r="AE11" s="17">
        <v>0.223966168628595</v>
      </c>
      <c r="AF11" s="17"/>
      <c r="AG11" s="17">
        <v>0.187320075095846</v>
      </c>
      <c r="AH11" s="17">
        <v>0.22808863762388901</v>
      </c>
      <c r="AI11" s="17">
        <v>0.18169385790682799</v>
      </c>
      <c r="AJ11" s="17">
        <v>0.280411273925258</v>
      </c>
      <c r="AK11" s="17">
        <v>0.27506027261013599</v>
      </c>
    </row>
    <row r="12" spans="2:37" ht="16" x14ac:dyDescent="0.2">
      <c r="B12" s="18" t="s">
        <v>153</v>
      </c>
      <c r="C12" s="17">
        <v>0.16617088445394301</v>
      </c>
      <c r="D12" s="17">
        <v>0.12838098284941199</v>
      </c>
      <c r="E12" s="17">
        <v>0.20306290012579201</v>
      </c>
      <c r="F12" s="17"/>
      <c r="G12" s="17">
        <v>8.9616792415896304E-2</v>
      </c>
      <c r="H12" s="17">
        <v>7.1579323630744193E-2</v>
      </c>
      <c r="I12" s="17">
        <v>0.15156215452219801</v>
      </c>
      <c r="J12" s="17">
        <v>0.19260628769879001</v>
      </c>
      <c r="K12" s="17">
        <v>0.191648449958988</v>
      </c>
      <c r="L12" s="17">
        <v>0.26675832979474301</v>
      </c>
      <c r="M12" s="17"/>
      <c r="N12" s="17">
        <v>9.9453127583094894E-2</v>
      </c>
      <c r="O12" s="17">
        <v>0.19687953693360899</v>
      </c>
      <c r="P12" s="17">
        <v>0.19731277106705999</v>
      </c>
      <c r="Q12" s="17">
        <v>0.18834135104687499</v>
      </c>
      <c r="R12" s="17">
        <v>0.14054705493094399</v>
      </c>
      <c r="S12" s="17">
        <v>0.124659724434883</v>
      </c>
      <c r="T12" s="17">
        <v>0.179977339818336</v>
      </c>
      <c r="U12" s="17">
        <v>0.18142241295531</v>
      </c>
      <c r="V12" s="17">
        <v>0.15219789247697901</v>
      </c>
      <c r="W12" s="17">
        <v>0.21059874796904601</v>
      </c>
      <c r="X12" s="17">
        <v>0.17840673532391299</v>
      </c>
      <c r="Y12" s="17">
        <v>0.219827716618754</v>
      </c>
      <c r="Z12" s="17"/>
      <c r="AA12" s="17">
        <v>0.123512228120123</v>
      </c>
      <c r="AB12" s="17">
        <v>9.70373602434767E-2</v>
      </c>
      <c r="AC12" s="17">
        <v>0.21799629175249699</v>
      </c>
      <c r="AD12" s="17">
        <v>0.14461412659980499</v>
      </c>
      <c r="AE12" s="17">
        <v>0.12937725565341701</v>
      </c>
      <c r="AF12" s="17"/>
      <c r="AG12" s="17">
        <v>0.16806469848122499</v>
      </c>
      <c r="AH12" s="17">
        <v>0.13149843275773301</v>
      </c>
      <c r="AI12" s="17">
        <v>0.182164618318545</v>
      </c>
      <c r="AJ12" s="17">
        <v>0.11181147312730901</v>
      </c>
      <c r="AK12" s="17">
        <v>0.124909012022792</v>
      </c>
    </row>
    <row r="13" spans="2:37" ht="16" x14ac:dyDescent="0.2">
      <c r="B13" s="18" t="s">
        <v>181</v>
      </c>
      <c r="C13" s="17">
        <v>0.155592687146344</v>
      </c>
      <c r="D13" s="17">
        <v>0.17793119516304601</v>
      </c>
      <c r="E13" s="17">
        <v>0.133784940821357</v>
      </c>
      <c r="F13" s="17"/>
      <c r="G13" s="17">
        <v>0.23475135658582699</v>
      </c>
      <c r="H13" s="17">
        <v>0.270436987189205</v>
      </c>
      <c r="I13" s="17">
        <v>0.15523739024661801</v>
      </c>
      <c r="J13" s="17">
        <v>0.14004877498386301</v>
      </c>
      <c r="K13" s="17">
        <v>9.1477591898380298E-2</v>
      </c>
      <c r="L13" s="17">
        <v>6.6069584318297403E-2</v>
      </c>
      <c r="M13" s="17"/>
      <c r="N13" s="17">
        <v>0.23167483363422001</v>
      </c>
      <c r="O13" s="17">
        <v>0.13359510417741199</v>
      </c>
      <c r="P13" s="17">
        <v>0.16210757780733001</v>
      </c>
      <c r="Q13" s="17">
        <v>0.14992509988859101</v>
      </c>
      <c r="R13" s="17">
        <v>0.12824813043955</v>
      </c>
      <c r="S13" s="17">
        <v>0.19145545223892499</v>
      </c>
      <c r="T13" s="17">
        <v>0.107080652748943</v>
      </c>
      <c r="U13" s="17">
        <v>0.16973060445412699</v>
      </c>
      <c r="V13" s="17">
        <v>0.15634501473685</v>
      </c>
      <c r="W13" s="17">
        <v>0.13062029969355399</v>
      </c>
      <c r="X13" s="17">
        <v>8.6698673859213607E-2</v>
      </c>
      <c r="Y13" s="17">
        <v>0.14860575664762199</v>
      </c>
      <c r="Z13" s="17"/>
      <c r="AA13" s="17">
        <v>0.15011745921317499</v>
      </c>
      <c r="AB13" s="17">
        <v>0.23545197859494299</v>
      </c>
      <c r="AC13" s="17">
        <v>0.140207722620727</v>
      </c>
      <c r="AD13" s="17">
        <v>0.14048586472360899</v>
      </c>
      <c r="AE13" s="17">
        <v>0.194395765608708</v>
      </c>
      <c r="AF13" s="17"/>
      <c r="AG13" s="17">
        <v>0.11053801146661001</v>
      </c>
      <c r="AH13" s="17">
        <v>0.20920910523146899</v>
      </c>
      <c r="AI13" s="17">
        <v>0.139623012483855</v>
      </c>
      <c r="AJ13" s="17">
        <v>0.14346142491043201</v>
      </c>
      <c r="AK13" s="17">
        <v>0.15938160061385201</v>
      </c>
    </row>
    <row r="14" spans="2:37" ht="16" x14ac:dyDescent="0.2">
      <c r="B14" s="18" t="s">
        <v>182</v>
      </c>
      <c r="C14" s="19">
        <v>0.13138793339014901</v>
      </c>
      <c r="D14" s="19">
        <v>0.144233663045925</v>
      </c>
      <c r="E14" s="19">
        <v>0.11884741754714501</v>
      </c>
      <c r="F14" s="19"/>
      <c r="G14" s="19">
        <v>0.16654284168830399</v>
      </c>
      <c r="H14" s="19">
        <v>0.195572215322531</v>
      </c>
      <c r="I14" s="19">
        <v>0.14745385662173499</v>
      </c>
      <c r="J14" s="19">
        <v>0.133594202304748</v>
      </c>
      <c r="K14" s="19">
        <v>8.6596695870688703E-2</v>
      </c>
      <c r="L14" s="19">
        <v>7.1351243901075903E-2</v>
      </c>
      <c r="M14" s="19"/>
      <c r="N14" s="19">
        <v>0.17813287196210201</v>
      </c>
      <c r="O14" s="19">
        <v>0.100774922018111</v>
      </c>
      <c r="P14" s="19">
        <v>0.115862544788761</v>
      </c>
      <c r="Q14" s="19">
        <v>0.10429093191934601</v>
      </c>
      <c r="R14" s="19">
        <v>0.153877542193192</v>
      </c>
      <c r="S14" s="19">
        <v>0.14063889730836199</v>
      </c>
      <c r="T14" s="19">
        <v>0.10218528547047</v>
      </c>
      <c r="U14" s="19">
        <v>0.20401169044338899</v>
      </c>
      <c r="V14" s="19">
        <v>0.124679695821426</v>
      </c>
      <c r="W14" s="19">
        <v>0.129329638344267</v>
      </c>
      <c r="X14" s="19">
        <v>0.10239213436488</v>
      </c>
      <c r="Y14" s="19">
        <v>0.14837834150774101</v>
      </c>
      <c r="Z14" s="19"/>
      <c r="AA14" s="19">
        <v>0.15064526156268501</v>
      </c>
      <c r="AB14" s="19">
        <v>0.161891071457648</v>
      </c>
      <c r="AC14" s="19">
        <v>0.13451573560247099</v>
      </c>
      <c r="AD14" s="19">
        <v>0.13046012023838199</v>
      </c>
      <c r="AE14" s="19">
        <v>0.14757400689057201</v>
      </c>
      <c r="AF14" s="19"/>
      <c r="AG14" s="19">
        <v>0.12171921349552101</v>
      </c>
      <c r="AH14" s="19">
        <v>0.16063894064501599</v>
      </c>
      <c r="AI14" s="19">
        <v>0.10809332760094099</v>
      </c>
      <c r="AJ14" s="19">
        <v>0.132162008169494</v>
      </c>
      <c r="AK14" s="19">
        <v>0.132089601483105</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187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184</v>
      </c>
      <c r="C9" s="17">
        <v>0.41445177545315898</v>
      </c>
      <c r="D9" s="17">
        <v>0.42258320735530702</v>
      </c>
      <c r="E9" s="17">
        <v>0.40651354591480798</v>
      </c>
      <c r="F9" s="17"/>
      <c r="G9" s="17">
        <v>0.56303513086586399</v>
      </c>
      <c r="H9" s="17">
        <v>0.558490404220786</v>
      </c>
      <c r="I9" s="17">
        <v>0.505192436355968</v>
      </c>
      <c r="J9" s="17">
        <v>0.37376697906654899</v>
      </c>
      <c r="K9" s="17">
        <v>0.32215490063426699</v>
      </c>
      <c r="L9" s="17">
        <v>0.22080477686884001</v>
      </c>
      <c r="M9" s="17"/>
      <c r="N9" s="17">
        <v>0.55298547810115095</v>
      </c>
      <c r="O9" s="17">
        <v>0.40347416801602598</v>
      </c>
      <c r="P9" s="17">
        <v>0.39941620947954398</v>
      </c>
      <c r="Q9" s="17">
        <v>0.36924238511438101</v>
      </c>
      <c r="R9" s="17">
        <v>0.424976051974784</v>
      </c>
      <c r="S9" s="17">
        <v>0.44826340125834602</v>
      </c>
      <c r="T9" s="17">
        <v>0.30425645783465699</v>
      </c>
      <c r="U9" s="17">
        <v>0.36924576926413799</v>
      </c>
      <c r="V9" s="17">
        <v>0.42964268857412402</v>
      </c>
      <c r="W9" s="17">
        <v>0.39466913075250598</v>
      </c>
      <c r="X9" s="17">
        <v>0.30332186781271397</v>
      </c>
      <c r="Y9" s="17">
        <v>0.40605161539434997</v>
      </c>
      <c r="Z9" s="17"/>
      <c r="AA9" s="17">
        <v>0.42617853857180799</v>
      </c>
      <c r="AB9" s="17">
        <v>0.49215110809778001</v>
      </c>
      <c r="AC9" s="17">
        <v>0.36190466168010399</v>
      </c>
      <c r="AD9" s="17">
        <v>0.40517945910030401</v>
      </c>
      <c r="AE9" s="17">
        <v>0.50549891462341301</v>
      </c>
      <c r="AF9" s="17"/>
      <c r="AG9" s="17">
        <v>0.37620701056302402</v>
      </c>
      <c r="AH9" s="17">
        <v>0.45216201097349701</v>
      </c>
      <c r="AI9" s="17">
        <v>0.40342426216208799</v>
      </c>
      <c r="AJ9" s="17">
        <v>0.41768390375985698</v>
      </c>
      <c r="AK9" s="17">
        <v>0.47349044178369099</v>
      </c>
    </row>
    <row r="10" spans="2:37" ht="16" x14ac:dyDescent="0.2">
      <c r="B10" s="18" t="s">
        <v>180</v>
      </c>
      <c r="C10" s="17">
        <v>0.30775764328938499</v>
      </c>
      <c r="D10" s="17">
        <v>0.339311212622533</v>
      </c>
      <c r="E10" s="17">
        <v>0.276953784985568</v>
      </c>
      <c r="F10" s="17"/>
      <c r="G10" s="17">
        <v>0.48050334351257401</v>
      </c>
      <c r="H10" s="17">
        <v>0.50096614558331998</v>
      </c>
      <c r="I10" s="17">
        <v>0.36931835992996997</v>
      </c>
      <c r="J10" s="17">
        <v>0.28044337980612899</v>
      </c>
      <c r="K10" s="17">
        <v>0.19868576047564801</v>
      </c>
      <c r="L10" s="17">
        <v>8.2363584443638699E-2</v>
      </c>
      <c r="M10" s="17"/>
      <c r="N10" s="17">
        <v>0.40508789291574099</v>
      </c>
      <c r="O10" s="17">
        <v>0.27555663013864401</v>
      </c>
      <c r="P10" s="17">
        <v>0.26250416298324603</v>
      </c>
      <c r="Q10" s="17">
        <v>0.29328849960146502</v>
      </c>
      <c r="R10" s="17">
        <v>0.34679627713714001</v>
      </c>
      <c r="S10" s="17">
        <v>0.36305229356271501</v>
      </c>
      <c r="T10" s="17">
        <v>0.246615787712329</v>
      </c>
      <c r="U10" s="17">
        <v>0.35390178000963202</v>
      </c>
      <c r="V10" s="17">
        <v>0.31813964896982899</v>
      </c>
      <c r="W10" s="17">
        <v>0.22665043326742801</v>
      </c>
      <c r="X10" s="17">
        <v>0.24770977026201499</v>
      </c>
      <c r="Y10" s="17">
        <v>0.30703054864550999</v>
      </c>
      <c r="Z10" s="17"/>
      <c r="AA10" s="17">
        <v>0.29755411069799598</v>
      </c>
      <c r="AB10" s="17">
        <v>0.37591974479124601</v>
      </c>
      <c r="AC10" s="17">
        <v>0.19376208517531701</v>
      </c>
      <c r="AD10" s="17">
        <v>0.29738453493327299</v>
      </c>
      <c r="AE10" s="17">
        <v>0.45728403199678602</v>
      </c>
      <c r="AF10" s="17"/>
      <c r="AG10" s="17">
        <v>0.215614007846509</v>
      </c>
      <c r="AH10" s="17">
        <v>0.35142955714518798</v>
      </c>
      <c r="AI10" s="17">
        <v>0.221566834684088</v>
      </c>
      <c r="AJ10" s="17">
        <v>0.32479097956216602</v>
      </c>
      <c r="AK10" s="17">
        <v>0.45283426083461797</v>
      </c>
    </row>
    <row r="11" spans="2:37" ht="16" x14ac:dyDescent="0.2">
      <c r="B11" s="18" t="s">
        <v>181</v>
      </c>
      <c r="C11" s="17">
        <v>0.28541622681301199</v>
      </c>
      <c r="D11" s="17">
        <v>0.28518785591069401</v>
      </c>
      <c r="E11" s="17">
        <v>0.28563917163556002</v>
      </c>
      <c r="F11" s="17"/>
      <c r="G11" s="17">
        <v>0.39553066162453598</v>
      </c>
      <c r="H11" s="17">
        <v>0.37940144960700101</v>
      </c>
      <c r="I11" s="17">
        <v>0.33066192551374901</v>
      </c>
      <c r="J11" s="17">
        <v>0.28977119441190702</v>
      </c>
      <c r="K11" s="17">
        <v>0.197810922225199</v>
      </c>
      <c r="L11" s="17">
        <v>0.15499327500594001</v>
      </c>
      <c r="M11" s="17"/>
      <c r="N11" s="17">
        <v>0.348067698914307</v>
      </c>
      <c r="O11" s="17">
        <v>0.297035227669599</v>
      </c>
      <c r="P11" s="17">
        <v>0.346151908661953</v>
      </c>
      <c r="Q11" s="17">
        <v>0.25301506573229399</v>
      </c>
      <c r="R11" s="17">
        <v>0.35458003898110002</v>
      </c>
      <c r="S11" s="17">
        <v>0.27505611482954301</v>
      </c>
      <c r="T11" s="17">
        <v>0.16760408643828301</v>
      </c>
      <c r="U11" s="17">
        <v>0.23641021357929801</v>
      </c>
      <c r="V11" s="17">
        <v>0.27337080309765099</v>
      </c>
      <c r="W11" s="17">
        <v>0.28901735375308402</v>
      </c>
      <c r="X11" s="17">
        <v>0.23097584605905799</v>
      </c>
      <c r="Y11" s="17">
        <v>0.25012045249178899</v>
      </c>
      <c r="Z11" s="17"/>
      <c r="AA11" s="17">
        <v>0.26453809972182002</v>
      </c>
      <c r="AB11" s="17">
        <v>0.31475837667364898</v>
      </c>
      <c r="AC11" s="17">
        <v>0.31949118511339503</v>
      </c>
      <c r="AD11" s="17">
        <v>0.25404354789137201</v>
      </c>
      <c r="AE11" s="17">
        <v>0.46351648454007499</v>
      </c>
      <c r="AF11" s="17"/>
      <c r="AG11" s="17">
        <v>0.23287405266210601</v>
      </c>
      <c r="AH11" s="17">
        <v>0.31412822179901001</v>
      </c>
      <c r="AI11" s="17">
        <v>0.26767045353810198</v>
      </c>
      <c r="AJ11" s="17">
        <v>0.25470814476718001</v>
      </c>
      <c r="AK11" s="17">
        <v>0.34304093332102698</v>
      </c>
    </row>
    <row r="12" spans="2:37" ht="16" x14ac:dyDescent="0.2">
      <c r="B12" s="18" t="s">
        <v>182</v>
      </c>
      <c r="C12" s="17">
        <v>0.25863663884861698</v>
      </c>
      <c r="D12" s="17">
        <v>0.26897840769021097</v>
      </c>
      <c r="E12" s="17">
        <v>0.24854058985194899</v>
      </c>
      <c r="F12" s="17"/>
      <c r="G12" s="17">
        <v>0.28906215741375701</v>
      </c>
      <c r="H12" s="17">
        <v>0.35715927771039502</v>
      </c>
      <c r="I12" s="17">
        <v>0.31604982725564001</v>
      </c>
      <c r="J12" s="17">
        <v>0.252954762806884</v>
      </c>
      <c r="K12" s="17">
        <v>0.20565906860150299</v>
      </c>
      <c r="L12" s="17">
        <v>0.15225894241640101</v>
      </c>
      <c r="M12" s="17"/>
      <c r="N12" s="17">
        <v>0.33186349862539</v>
      </c>
      <c r="O12" s="17">
        <v>0.232527912251319</v>
      </c>
      <c r="P12" s="17">
        <v>0.226637451428815</v>
      </c>
      <c r="Q12" s="17">
        <v>0.194685245076436</v>
      </c>
      <c r="R12" s="17">
        <v>0.29210347608736498</v>
      </c>
      <c r="S12" s="17">
        <v>0.230665669759956</v>
      </c>
      <c r="T12" s="17">
        <v>0.26565375698404697</v>
      </c>
      <c r="U12" s="17">
        <v>0.31051922438353702</v>
      </c>
      <c r="V12" s="17">
        <v>0.28409860535338799</v>
      </c>
      <c r="W12" s="17">
        <v>0.22271518829384199</v>
      </c>
      <c r="X12" s="17">
        <v>0.24774143045031</v>
      </c>
      <c r="Y12" s="17">
        <v>0.25704707038858599</v>
      </c>
      <c r="Z12" s="17"/>
      <c r="AA12" s="17">
        <v>0.24353012990092601</v>
      </c>
      <c r="AB12" s="17">
        <v>0.26535444219527798</v>
      </c>
      <c r="AC12" s="17">
        <v>0.23864205167767699</v>
      </c>
      <c r="AD12" s="17">
        <v>0.26542616671742097</v>
      </c>
      <c r="AE12" s="17">
        <v>0.39492869583154799</v>
      </c>
      <c r="AF12" s="17"/>
      <c r="AG12" s="17">
        <v>0.19691706460460601</v>
      </c>
      <c r="AH12" s="17">
        <v>0.28398979924097201</v>
      </c>
      <c r="AI12" s="17">
        <v>0.20031178247550299</v>
      </c>
      <c r="AJ12" s="17">
        <v>0.30170751067201601</v>
      </c>
      <c r="AK12" s="17">
        <v>0.31223605798847398</v>
      </c>
    </row>
    <row r="13" spans="2:37" ht="32" x14ac:dyDescent="0.2">
      <c r="B13" s="18" t="s">
        <v>185</v>
      </c>
      <c r="C13" s="17">
        <v>0.20377646092180399</v>
      </c>
      <c r="D13" s="17">
        <v>0.19025266350227399</v>
      </c>
      <c r="E13" s="17">
        <v>0.21697893367670601</v>
      </c>
      <c r="F13" s="17"/>
      <c r="G13" s="17">
        <v>6.8355752586344007E-2</v>
      </c>
      <c r="H13" s="17">
        <v>8.7320940789095594E-2</v>
      </c>
      <c r="I13" s="17">
        <v>0.107071622013794</v>
      </c>
      <c r="J13" s="17">
        <v>0.205636276852112</v>
      </c>
      <c r="K13" s="17">
        <v>0.29591928443730597</v>
      </c>
      <c r="L13" s="17">
        <v>0.40276838921338598</v>
      </c>
      <c r="M13" s="17"/>
      <c r="N13" s="17">
        <v>0.123149615397962</v>
      </c>
      <c r="O13" s="17">
        <v>0.24098235201445301</v>
      </c>
      <c r="P13" s="17">
        <v>0.19455939588738</v>
      </c>
      <c r="Q13" s="17">
        <v>0.27251118477043301</v>
      </c>
      <c r="R13" s="17">
        <v>0.18017977022453199</v>
      </c>
      <c r="S13" s="17">
        <v>0.18529160690122501</v>
      </c>
      <c r="T13" s="17">
        <v>0.27501870472392198</v>
      </c>
      <c r="U13" s="17">
        <v>0.16163141205770301</v>
      </c>
      <c r="V13" s="17">
        <v>0.162569334527115</v>
      </c>
      <c r="W13" s="17">
        <v>0.21898342915725999</v>
      </c>
      <c r="X13" s="17">
        <v>0.28549750999114998</v>
      </c>
      <c r="Y13" s="17">
        <v>0.184431490598891</v>
      </c>
      <c r="Z13" s="17"/>
      <c r="AA13" s="17">
        <v>0.23377861467222599</v>
      </c>
      <c r="AB13" s="17">
        <v>0.157472313182489</v>
      </c>
      <c r="AC13" s="17">
        <v>0.17885121737500101</v>
      </c>
      <c r="AD13" s="17">
        <v>0.210817335645023</v>
      </c>
      <c r="AE13" s="17">
        <v>8.8072156149374303E-2</v>
      </c>
      <c r="AF13" s="17"/>
      <c r="AG13" s="17">
        <v>0.28986279523209602</v>
      </c>
      <c r="AH13" s="17">
        <v>0.176081112413883</v>
      </c>
      <c r="AI13" s="17">
        <v>0.184296011959376</v>
      </c>
      <c r="AJ13" s="17">
        <v>0.19206922081897501</v>
      </c>
      <c r="AK13" s="17">
        <v>0.11517170690008501</v>
      </c>
    </row>
    <row r="14" spans="2:37" ht="16" x14ac:dyDescent="0.2">
      <c r="B14" s="18" t="s">
        <v>153</v>
      </c>
      <c r="C14" s="19">
        <v>0.14075984598038399</v>
      </c>
      <c r="D14" s="19">
        <v>0.131601117371802</v>
      </c>
      <c r="E14" s="19">
        <v>0.14970096371331601</v>
      </c>
      <c r="F14" s="19"/>
      <c r="G14" s="19">
        <v>5.1299168017920803E-2</v>
      </c>
      <c r="H14" s="19">
        <v>3.8707312654205198E-2</v>
      </c>
      <c r="I14" s="19">
        <v>9.7735412851055095E-2</v>
      </c>
      <c r="J14" s="19">
        <v>0.198487783629858</v>
      </c>
      <c r="K14" s="19">
        <v>0.17604194561303599</v>
      </c>
      <c r="L14" s="19">
        <v>0.24703346774870499</v>
      </c>
      <c r="M14" s="19"/>
      <c r="N14" s="19">
        <v>9.1211158753896099E-2</v>
      </c>
      <c r="O14" s="19">
        <v>0.137555766263847</v>
      </c>
      <c r="P14" s="19">
        <v>0.17959497476962599</v>
      </c>
      <c r="Q14" s="19">
        <v>0.18464355648248901</v>
      </c>
      <c r="R14" s="19">
        <v>0.123514468502327</v>
      </c>
      <c r="S14" s="19">
        <v>9.4468170765444295E-2</v>
      </c>
      <c r="T14" s="19">
        <v>0.174176717796833</v>
      </c>
      <c r="U14" s="19">
        <v>0.151332888188976</v>
      </c>
      <c r="V14" s="19">
        <v>0.15732653683654699</v>
      </c>
      <c r="W14" s="19">
        <v>0.166971861714652</v>
      </c>
      <c r="X14" s="19">
        <v>0.106340348980402</v>
      </c>
      <c r="Y14" s="19">
        <v>0.144729316609467</v>
      </c>
      <c r="Z14" s="19"/>
      <c r="AA14" s="19">
        <v>0.14086250546194301</v>
      </c>
      <c r="AB14" s="19">
        <v>7.88797905103234E-2</v>
      </c>
      <c r="AC14" s="19">
        <v>0.18737717714969901</v>
      </c>
      <c r="AD14" s="19">
        <v>0.14200840047581101</v>
      </c>
      <c r="AE14" s="19">
        <v>7.4568171403901595E-2</v>
      </c>
      <c r="AF14" s="19"/>
      <c r="AG14" s="19">
        <v>0.15492297337185101</v>
      </c>
      <c r="AH14" s="19">
        <v>0.10907341941324</v>
      </c>
      <c r="AI14" s="19">
        <v>0.19429525365875</v>
      </c>
      <c r="AJ14" s="19">
        <v>0.119180422418202</v>
      </c>
      <c r="AK14" s="19">
        <v>7.4341000977811295E-2</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188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32" x14ac:dyDescent="0.2">
      <c r="B9" s="18" t="s">
        <v>185</v>
      </c>
      <c r="C9" s="17">
        <v>0.31433778239664401</v>
      </c>
      <c r="D9" s="17">
        <v>0.29713812281384899</v>
      </c>
      <c r="E9" s="17">
        <v>0.33112877903694599</v>
      </c>
      <c r="F9" s="17"/>
      <c r="G9" s="17">
        <v>0.14876046650236499</v>
      </c>
      <c r="H9" s="17">
        <v>0.21821886402726801</v>
      </c>
      <c r="I9" s="17">
        <v>0.24464774469431899</v>
      </c>
      <c r="J9" s="17">
        <v>0.34137766965705602</v>
      </c>
      <c r="K9" s="17">
        <v>0.387665890228171</v>
      </c>
      <c r="L9" s="17">
        <v>0.48708518212139001</v>
      </c>
      <c r="M9" s="17"/>
      <c r="N9" s="17">
        <v>0.25428991582071903</v>
      </c>
      <c r="O9" s="17">
        <v>0.33604258855584701</v>
      </c>
      <c r="P9" s="17">
        <v>0.29022715746312</v>
      </c>
      <c r="Q9" s="17">
        <v>0.40018352300744903</v>
      </c>
      <c r="R9" s="17">
        <v>0.34049992584504801</v>
      </c>
      <c r="S9" s="17">
        <v>0.30477562081571402</v>
      </c>
      <c r="T9" s="17">
        <v>0.30865897737806502</v>
      </c>
      <c r="U9" s="17">
        <v>0.28987668899547298</v>
      </c>
      <c r="V9" s="17">
        <v>0.280828595021896</v>
      </c>
      <c r="W9" s="17">
        <v>0.31482106522391901</v>
      </c>
      <c r="X9" s="17">
        <v>0.35824702872794301</v>
      </c>
      <c r="Y9" s="17">
        <v>0.37219572804351903</v>
      </c>
      <c r="Z9" s="17"/>
      <c r="AA9" s="17">
        <v>0.33697161494283501</v>
      </c>
      <c r="AB9" s="17">
        <v>0.25332420256955801</v>
      </c>
      <c r="AC9" s="17">
        <v>0.31553043887500098</v>
      </c>
      <c r="AD9" s="17">
        <v>0.33271425852515302</v>
      </c>
      <c r="AE9" s="17">
        <v>0.15748178966778301</v>
      </c>
      <c r="AF9" s="17"/>
      <c r="AG9" s="17">
        <v>0.37484180878404</v>
      </c>
      <c r="AH9" s="17">
        <v>0.28733947347448402</v>
      </c>
      <c r="AI9" s="17">
        <v>0.30989460433155902</v>
      </c>
      <c r="AJ9" s="17">
        <v>0.33875672779592703</v>
      </c>
      <c r="AK9" s="17">
        <v>0.18098522865206601</v>
      </c>
    </row>
    <row r="10" spans="2:37" ht="16" x14ac:dyDescent="0.2">
      <c r="B10" s="18" t="s">
        <v>184</v>
      </c>
      <c r="C10" s="17">
        <v>0.285109131280668</v>
      </c>
      <c r="D10" s="17">
        <v>0.31046908392324302</v>
      </c>
      <c r="E10" s="17">
        <v>0.260351729683862</v>
      </c>
      <c r="F10" s="17"/>
      <c r="G10" s="17">
        <v>0.3635674528051</v>
      </c>
      <c r="H10" s="17">
        <v>0.37245596853565999</v>
      </c>
      <c r="I10" s="17">
        <v>0.34802610376313903</v>
      </c>
      <c r="J10" s="17">
        <v>0.26103939484944699</v>
      </c>
      <c r="K10" s="17">
        <v>0.245330589991371</v>
      </c>
      <c r="L10" s="17">
        <v>0.15763977467194501</v>
      </c>
      <c r="M10" s="17"/>
      <c r="N10" s="17">
        <v>0.31701519495006097</v>
      </c>
      <c r="O10" s="17">
        <v>0.31179138860705002</v>
      </c>
      <c r="P10" s="17">
        <v>0.25964257254363698</v>
      </c>
      <c r="Q10" s="17">
        <v>0.21838462643526199</v>
      </c>
      <c r="R10" s="17">
        <v>0.30311426987901002</v>
      </c>
      <c r="S10" s="17">
        <v>0.33009010874363298</v>
      </c>
      <c r="T10" s="17">
        <v>0.24578729983246</v>
      </c>
      <c r="U10" s="17">
        <v>0.29530086153513402</v>
      </c>
      <c r="V10" s="17">
        <v>0.288452253079099</v>
      </c>
      <c r="W10" s="17">
        <v>0.26545075813991797</v>
      </c>
      <c r="X10" s="17">
        <v>0.291612113989278</v>
      </c>
      <c r="Y10" s="17">
        <v>0.23817166226891401</v>
      </c>
      <c r="Z10" s="17"/>
      <c r="AA10" s="17">
        <v>0.31407230106537198</v>
      </c>
      <c r="AB10" s="17">
        <v>0.36586171859514299</v>
      </c>
      <c r="AC10" s="17">
        <v>0.25247723254599702</v>
      </c>
      <c r="AD10" s="17">
        <v>0.25312591140416402</v>
      </c>
      <c r="AE10" s="17">
        <v>0.34631890859384501</v>
      </c>
      <c r="AF10" s="17"/>
      <c r="AG10" s="17">
        <v>0.28563213420990902</v>
      </c>
      <c r="AH10" s="17">
        <v>0.32952157820254901</v>
      </c>
      <c r="AI10" s="17">
        <v>0.28731392328894401</v>
      </c>
      <c r="AJ10" s="17">
        <v>0.22906452624968901</v>
      </c>
      <c r="AK10" s="17">
        <v>0.33653028445454802</v>
      </c>
    </row>
    <row r="11" spans="2:37" ht="16" x14ac:dyDescent="0.2">
      <c r="B11" s="18" t="s">
        <v>180</v>
      </c>
      <c r="C11" s="17">
        <v>0.23990982632368499</v>
      </c>
      <c r="D11" s="17">
        <v>0.27610315758034798</v>
      </c>
      <c r="E11" s="17">
        <v>0.204576446578208</v>
      </c>
      <c r="F11" s="17"/>
      <c r="G11" s="17">
        <v>0.38079769324761897</v>
      </c>
      <c r="H11" s="17">
        <v>0.38342350602372899</v>
      </c>
      <c r="I11" s="17">
        <v>0.28803211246912802</v>
      </c>
      <c r="J11" s="17">
        <v>0.233062910147984</v>
      </c>
      <c r="K11" s="17">
        <v>0.115222298852099</v>
      </c>
      <c r="L11" s="17">
        <v>8.0610505693230194E-2</v>
      </c>
      <c r="M11" s="17"/>
      <c r="N11" s="17">
        <v>0.32478416335652299</v>
      </c>
      <c r="O11" s="17">
        <v>0.1768065633989</v>
      </c>
      <c r="P11" s="17">
        <v>0.198850547862614</v>
      </c>
      <c r="Q11" s="17">
        <v>0.211446501709907</v>
      </c>
      <c r="R11" s="17">
        <v>0.254214772761995</v>
      </c>
      <c r="S11" s="17">
        <v>0.27573317548024501</v>
      </c>
      <c r="T11" s="17">
        <v>0.22169356542302099</v>
      </c>
      <c r="U11" s="17">
        <v>0.28772034040849698</v>
      </c>
      <c r="V11" s="17">
        <v>0.24783947152477501</v>
      </c>
      <c r="W11" s="17">
        <v>0.20856944960113499</v>
      </c>
      <c r="X11" s="17">
        <v>0.236650032636851</v>
      </c>
      <c r="Y11" s="17">
        <v>0.22644677300134999</v>
      </c>
      <c r="Z11" s="17"/>
      <c r="AA11" s="17">
        <v>0.24064294935434899</v>
      </c>
      <c r="AB11" s="17">
        <v>0.33772959039848699</v>
      </c>
      <c r="AC11" s="17">
        <v>0.25348317645328</v>
      </c>
      <c r="AD11" s="17">
        <v>0.20350224808742701</v>
      </c>
      <c r="AE11" s="17">
        <v>0.33378008097770301</v>
      </c>
      <c r="AF11" s="17"/>
      <c r="AG11" s="17">
        <v>0.168581221502141</v>
      </c>
      <c r="AH11" s="17">
        <v>0.28691448409672798</v>
      </c>
      <c r="AI11" s="17">
        <v>0.26226605485500099</v>
      </c>
      <c r="AJ11" s="17">
        <v>0.260213107265518</v>
      </c>
      <c r="AK11" s="17">
        <v>0.307749531904143</v>
      </c>
    </row>
    <row r="12" spans="2:37" ht="16" x14ac:dyDescent="0.2">
      <c r="B12" s="18" t="s">
        <v>153</v>
      </c>
      <c r="C12" s="17">
        <v>0.18849573308949499</v>
      </c>
      <c r="D12" s="17">
        <v>0.15873168672642601</v>
      </c>
      <c r="E12" s="17">
        <v>0.21755258738816599</v>
      </c>
      <c r="F12" s="17"/>
      <c r="G12" s="17">
        <v>0.110171286009799</v>
      </c>
      <c r="H12" s="17">
        <v>7.7339667674021201E-2</v>
      </c>
      <c r="I12" s="17">
        <v>0.178392302424668</v>
      </c>
      <c r="J12" s="17">
        <v>0.217597477454433</v>
      </c>
      <c r="K12" s="17">
        <v>0.244005010162715</v>
      </c>
      <c r="L12" s="17">
        <v>0.27773934293107899</v>
      </c>
      <c r="M12" s="17"/>
      <c r="N12" s="17">
        <v>0.123076460894277</v>
      </c>
      <c r="O12" s="17">
        <v>0.20975267186816501</v>
      </c>
      <c r="P12" s="17">
        <v>0.233429269543067</v>
      </c>
      <c r="Q12" s="17">
        <v>0.18309274865092201</v>
      </c>
      <c r="R12" s="17">
        <v>0.16076521719481199</v>
      </c>
      <c r="S12" s="17">
        <v>0.16498030591634399</v>
      </c>
      <c r="T12" s="17">
        <v>0.26047347585014902</v>
      </c>
      <c r="U12" s="17">
        <v>0.15489347177663501</v>
      </c>
      <c r="V12" s="17">
        <v>0.187857309707614</v>
      </c>
      <c r="W12" s="17">
        <v>0.24184763522479599</v>
      </c>
      <c r="X12" s="17">
        <v>0.159620890504484</v>
      </c>
      <c r="Y12" s="17">
        <v>0.17646853326090201</v>
      </c>
      <c r="Z12" s="17"/>
      <c r="AA12" s="17">
        <v>0.15978976923438901</v>
      </c>
      <c r="AB12" s="17">
        <v>0.11992049220630201</v>
      </c>
      <c r="AC12" s="17">
        <v>0.18078256093379799</v>
      </c>
      <c r="AD12" s="17">
        <v>0.201684189117775</v>
      </c>
      <c r="AE12" s="17">
        <v>0.15562033368991399</v>
      </c>
      <c r="AF12" s="17"/>
      <c r="AG12" s="17">
        <v>0.19534230732354799</v>
      </c>
      <c r="AH12" s="17">
        <v>0.156931036991381</v>
      </c>
      <c r="AI12" s="17">
        <v>0.14514727779459599</v>
      </c>
      <c r="AJ12" s="17">
        <v>0.15774272690833099</v>
      </c>
      <c r="AK12" s="17">
        <v>0.15046306011683999</v>
      </c>
    </row>
    <row r="13" spans="2:37" ht="16" x14ac:dyDescent="0.2">
      <c r="B13" s="18" t="s">
        <v>181</v>
      </c>
      <c r="C13" s="17">
        <v>0.116399981652863</v>
      </c>
      <c r="D13" s="17">
        <v>0.120113561275419</v>
      </c>
      <c r="E13" s="17">
        <v>0.112774636472881</v>
      </c>
      <c r="F13" s="17"/>
      <c r="G13" s="17">
        <v>0.20884656938221199</v>
      </c>
      <c r="H13" s="17">
        <v>0.21309093446958599</v>
      </c>
      <c r="I13" s="17">
        <v>0.144218485460572</v>
      </c>
      <c r="J13" s="17">
        <v>9.7061466826229598E-2</v>
      </c>
      <c r="K13" s="17">
        <v>5.3737575513947998E-2</v>
      </c>
      <c r="L13" s="17">
        <v>1.2068679913771901E-2</v>
      </c>
      <c r="M13" s="17"/>
      <c r="N13" s="17">
        <v>0.18589435520134401</v>
      </c>
      <c r="O13" s="17">
        <v>7.9676762639140697E-2</v>
      </c>
      <c r="P13" s="17">
        <v>7.8910287598757206E-2</v>
      </c>
      <c r="Q13" s="17">
        <v>8.1971714051734798E-2</v>
      </c>
      <c r="R13" s="17">
        <v>0.13627103913188601</v>
      </c>
      <c r="S13" s="17">
        <v>0.120647488850186</v>
      </c>
      <c r="T13" s="17">
        <v>0.103954779050491</v>
      </c>
      <c r="U13" s="17">
        <v>0.109565644960247</v>
      </c>
      <c r="V13" s="17">
        <v>0.136236338509931</v>
      </c>
      <c r="W13" s="17">
        <v>8.9916348479959801E-2</v>
      </c>
      <c r="X13" s="17">
        <v>0.12562125660020801</v>
      </c>
      <c r="Y13" s="17">
        <v>0.12849818116046699</v>
      </c>
      <c r="Z13" s="17"/>
      <c r="AA13" s="17">
        <v>0.121582929552901</v>
      </c>
      <c r="AB13" s="17">
        <v>0.170998170179543</v>
      </c>
      <c r="AC13" s="17">
        <v>0.114366580900064</v>
      </c>
      <c r="AD13" s="17">
        <v>8.6462800643597598E-2</v>
      </c>
      <c r="AE13" s="17">
        <v>0.19673897472316301</v>
      </c>
      <c r="AF13" s="17"/>
      <c r="AG13" s="17">
        <v>9.9139207970298293E-2</v>
      </c>
      <c r="AH13" s="17">
        <v>0.13998390168543501</v>
      </c>
      <c r="AI13" s="17">
        <v>9.8274966658356E-2</v>
      </c>
      <c r="AJ13" s="17">
        <v>9.9427162863792495E-2</v>
      </c>
      <c r="AK13" s="17">
        <v>0.18265799181363099</v>
      </c>
    </row>
    <row r="14" spans="2:37" ht="16" x14ac:dyDescent="0.2">
      <c r="B14" s="18" t="s">
        <v>182</v>
      </c>
      <c r="C14" s="19">
        <v>7.2165880967345997E-2</v>
      </c>
      <c r="D14" s="19">
        <v>8.7818307356499495E-2</v>
      </c>
      <c r="E14" s="19">
        <v>5.6885355347193599E-2</v>
      </c>
      <c r="F14" s="19"/>
      <c r="G14" s="19">
        <v>0.104597861538212</v>
      </c>
      <c r="H14" s="19">
        <v>0.12924990934152</v>
      </c>
      <c r="I14" s="19">
        <v>0.118964332268044</v>
      </c>
      <c r="J14" s="19">
        <v>5.1301897771098802E-2</v>
      </c>
      <c r="K14" s="19">
        <v>2.1762525112861E-2</v>
      </c>
      <c r="L14" s="19">
        <v>1.7220970007204101E-2</v>
      </c>
      <c r="M14" s="19"/>
      <c r="N14" s="19">
        <v>0.13845096688470801</v>
      </c>
      <c r="O14" s="19">
        <v>3.9610414847750103E-2</v>
      </c>
      <c r="P14" s="19">
        <v>7.0352822333268297E-2</v>
      </c>
      <c r="Q14" s="19">
        <v>3.6710164255857103E-2</v>
      </c>
      <c r="R14" s="19">
        <v>8.9058708644326301E-2</v>
      </c>
      <c r="S14" s="19">
        <v>6.4881115175130302E-2</v>
      </c>
      <c r="T14" s="19">
        <v>3.1443211891540701E-2</v>
      </c>
      <c r="U14" s="19">
        <v>8.6985481831871894E-2</v>
      </c>
      <c r="V14" s="19">
        <v>8.17617777068958E-2</v>
      </c>
      <c r="W14" s="19">
        <v>6.96098357986768E-2</v>
      </c>
      <c r="X14" s="19">
        <v>6.5179961691716901E-2</v>
      </c>
      <c r="Y14" s="19">
        <v>6.9774572703752799E-2</v>
      </c>
      <c r="Z14" s="19"/>
      <c r="AA14" s="19">
        <v>0.13234253685160899</v>
      </c>
      <c r="AB14" s="19">
        <v>8.2177542302008397E-2</v>
      </c>
      <c r="AC14" s="19">
        <v>3.97414667523052E-2</v>
      </c>
      <c r="AD14" s="19">
        <v>6.4908674604293601E-2</v>
      </c>
      <c r="AE14" s="19">
        <v>0.124518905622913</v>
      </c>
      <c r="AF14" s="19"/>
      <c r="AG14" s="19">
        <v>9.7217554388130595E-2</v>
      </c>
      <c r="AH14" s="19">
        <v>7.04091988628507E-2</v>
      </c>
      <c r="AI14" s="19">
        <v>3.0203370723177001E-2</v>
      </c>
      <c r="AJ14" s="19">
        <v>8.5790513963955303E-2</v>
      </c>
      <c r="AK14" s="19">
        <v>0.10349105609774201</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189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32" x14ac:dyDescent="0.2">
      <c r="B9" s="18" t="s">
        <v>185</v>
      </c>
      <c r="C9" s="17">
        <v>0.44936573415168402</v>
      </c>
      <c r="D9" s="17">
        <v>0.43441574376363601</v>
      </c>
      <c r="E9" s="17">
        <v>0.46396051361053903</v>
      </c>
      <c r="F9" s="17"/>
      <c r="G9" s="17">
        <v>0.29250972551098298</v>
      </c>
      <c r="H9" s="17">
        <v>0.30093049572031499</v>
      </c>
      <c r="I9" s="17">
        <v>0.37984551225520702</v>
      </c>
      <c r="J9" s="17">
        <v>0.48336402265681999</v>
      </c>
      <c r="K9" s="17">
        <v>0.60314228344846799</v>
      </c>
      <c r="L9" s="17">
        <v>0.59906057973715399</v>
      </c>
      <c r="M9" s="17"/>
      <c r="N9" s="17">
        <v>0.35156558495141799</v>
      </c>
      <c r="O9" s="17">
        <v>0.52051524829774398</v>
      </c>
      <c r="P9" s="17">
        <v>0.44708318331229402</v>
      </c>
      <c r="Q9" s="17">
        <v>0.54938616828039299</v>
      </c>
      <c r="R9" s="17">
        <v>0.46610715618760701</v>
      </c>
      <c r="S9" s="17">
        <v>0.45330065035338302</v>
      </c>
      <c r="T9" s="17">
        <v>0.48132385463136901</v>
      </c>
      <c r="U9" s="17">
        <v>0.36391551879345402</v>
      </c>
      <c r="V9" s="17">
        <v>0.38370283048854098</v>
      </c>
      <c r="W9" s="17">
        <v>0.40903417389728203</v>
      </c>
      <c r="X9" s="17">
        <v>0.53376146115859702</v>
      </c>
      <c r="Y9" s="17">
        <v>0.50475662897737095</v>
      </c>
      <c r="Z9" s="17"/>
      <c r="AA9" s="17">
        <v>0.42818529870423899</v>
      </c>
      <c r="AB9" s="17">
        <v>0.36134548759172302</v>
      </c>
      <c r="AC9" s="17">
        <v>0.475310673629043</v>
      </c>
      <c r="AD9" s="17">
        <v>0.50987661674800699</v>
      </c>
      <c r="AE9" s="17">
        <v>0.36493560240266998</v>
      </c>
      <c r="AF9" s="17"/>
      <c r="AG9" s="17">
        <v>0.4958713252884</v>
      </c>
      <c r="AH9" s="17">
        <v>0.42021439669574701</v>
      </c>
      <c r="AI9" s="17">
        <v>0.48000778948837303</v>
      </c>
      <c r="AJ9" s="17">
        <v>0.47537834450618399</v>
      </c>
      <c r="AK9" s="17">
        <v>0.34933046657436601</v>
      </c>
    </row>
    <row r="10" spans="2:37" ht="16" x14ac:dyDescent="0.2">
      <c r="B10" s="18" t="s">
        <v>153</v>
      </c>
      <c r="C10" s="17">
        <v>0.208466232336079</v>
      </c>
      <c r="D10" s="17">
        <v>0.17566116425485201</v>
      </c>
      <c r="E10" s="17">
        <v>0.24049185384824601</v>
      </c>
      <c r="F10" s="17"/>
      <c r="G10" s="17">
        <v>0.13855117403445599</v>
      </c>
      <c r="H10" s="17">
        <v>8.3162283068104595E-2</v>
      </c>
      <c r="I10" s="17">
        <v>0.205720120433315</v>
      </c>
      <c r="J10" s="17">
        <v>0.25524227573696001</v>
      </c>
      <c r="K10" s="17">
        <v>0.21961353396886499</v>
      </c>
      <c r="L10" s="17">
        <v>0.31305992273453698</v>
      </c>
      <c r="M10" s="17"/>
      <c r="N10" s="17">
        <v>0.14746063639051099</v>
      </c>
      <c r="O10" s="17">
        <v>0.22766362256664799</v>
      </c>
      <c r="P10" s="17">
        <v>0.26337451038211201</v>
      </c>
      <c r="Q10" s="17">
        <v>0.23207930726395101</v>
      </c>
      <c r="R10" s="17">
        <v>0.18960856433915499</v>
      </c>
      <c r="S10" s="17">
        <v>0.16368123305534901</v>
      </c>
      <c r="T10" s="17">
        <v>0.211974799774068</v>
      </c>
      <c r="U10" s="17">
        <v>0.21434891038505699</v>
      </c>
      <c r="V10" s="17">
        <v>0.236436836329704</v>
      </c>
      <c r="W10" s="17">
        <v>0.243187072618922</v>
      </c>
      <c r="X10" s="17">
        <v>0.160379106681413</v>
      </c>
      <c r="Y10" s="17">
        <v>0.22698274076045599</v>
      </c>
      <c r="Z10" s="17"/>
      <c r="AA10" s="17">
        <v>0.19314410499010701</v>
      </c>
      <c r="AB10" s="17">
        <v>0.15211280918379</v>
      </c>
      <c r="AC10" s="17">
        <v>0.21562101337982401</v>
      </c>
      <c r="AD10" s="17">
        <v>0.17403396880115801</v>
      </c>
      <c r="AE10" s="17">
        <v>0.21118647682400701</v>
      </c>
      <c r="AF10" s="17"/>
      <c r="AG10" s="17">
        <v>0.216449089817948</v>
      </c>
      <c r="AH10" s="17">
        <v>0.17975194848231901</v>
      </c>
      <c r="AI10" s="17">
        <v>0.18775786836340499</v>
      </c>
      <c r="AJ10" s="17">
        <v>0.15475670276522399</v>
      </c>
      <c r="AK10" s="17">
        <v>0.17036323350597099</v>
      </c>
    </row>
    <row r="11" spans="2:37" ht="16" x14ac:dyDescent="0.2">
      <c r="B11" s="18" t="s">
        <v>184</v>
      </c>
      <c r="C11" s="17">
        <v>0.18333884627414401</v>
      </c>
      <c r="D11" s="17">
        <v>0.202585882134488</v>
      </c>
      <c r="E11" s="17">
        <v>0.16454911890128401</v>
      </c>
      <c r="F11" s="17"/>
      <c r="G11" s="17">
        <v>0.27309885851068</v>
      </c>
      <c r="H11" s="17">
        <v>0.33403152703199601</v>
      </c>
      <c r="I11" s="17">
        <v>0.230235010756831</v>
      </c>
      <c r="J11" s="17">
        <v>0.14790934213325099</v>
      </c>
      <c r="K11" s="17">
        <v>8.5579771629857401E-2</v>
      </c>
      <c r="L11" s="17">
        <v>5.8113689228940897E-2</v>
      </c>
      <c r="M11" s="17"/>
      <c r="N11" s="17">
        <v>0.26208622057293302</v>
      </c>
      <c r="O11" s="17">
        <v>0.11376026560699699</v>
      </c>
      <c r="P11" s="17">
        <v>0.167557330612392</v>
      </c>
      <c r="Q11" s="17">
        <v>0.11939702562719</v>
      </c>
      <c r="R11" s="17">
        <v>0.177853779721341</v>
      </c>
      <c r="S11" s="17">
        <v>0.198640627137248</v>
      </c>
      <c r="T11" s="17">
        <v>0.20255127317937699</v>
      </c>
      <c r="U11" s="17">
        <v>0.23800889176874801</v>
      </c>
      <c r="V11" s="17">
        <v>0.19489742890169101</v>
      </c>
      <c r="W11" s="17">
        <v>0.19575316887120101</v>
      </c>
      <c r="X11" s="17">
        <v>0.13327423775296601</v>
      </c>
      <c r="Y11" s="17">
        <v>0.19719448827112901</v>
      </c>
      <c r="Z11" s="17"/>
      <c r="AA11" s="17">
        <v>0.22893196080182199</v>
      </c>
      <c r="AB11" s="17">
        <v>0.287586405059367</v>
      </c>
      <c r="AC11" s="17">
        <v>9.8640449358684407E-2</v>
      </c>
      <c r="AD11" s="17">
        <v>0.16827749986184201</v>
      </c>
      <c r="AE11" s="17">
        <v>0.204080067094389</v>
      </c>
      <c r="AF11" s="17"/>
      <c r="AG11" s="17">
        <v>0.175960752187932</v>
      </c>
      <c r="AH11" s="17">
        <v>0.22129659641289501</v>
      </c>
      <c r="AI11" s="17">
        <v>0.14255230530392601</v>
      </c>
      <c r="AJ11" s="17">
        <v>0.205505078454499</v>
      </c>
      <c r="AK11" s="17">
        <v>0.22156063101340501</v>
      </c>
    </row>
    <row r="12" spans="2:37" ht="16" x14ac:dyDescent="0.2">
      <c r="B12" s="18" t="s">
        <v>180</v>
      </c>
      <c r="C12" s="17">
        <v>0.14212007979567601</v>
      </c>
      <c r="D12" s="17">
        <v>0.17986572472884099</v>
      </c>
      <c r="E12" s="17">
        <v>0.105271269259178</v>
      </c>
      <c r="F12" s="17"/>
      <c r="G12" s="17">
        <v>0.21487259215592799</v>
      </c>
      <c r="H12" s="17">
        <v>0.29624758228888898</v>
      </c>
      <c r="I12" s="17">
        <v>0.20094552554846801</v>
      </c>
      <c r="J12" s="17">
        <v>9.7518117396664605E-2</v>
      </c>
      <c r="K12" s="17">
        <v>5.1911470449594897E-2</v>
      </c>
      <c r="L12" s="17">
        <v>1.80516080817715E-2</v>
      </c>
      <c r="M12" s="17"/>
      <c r="N12" s="17">
        <v>0.230081366907158</v>
      </c>
      <c r="O12" s="17">
        <v>8.8967846370285403E-2</v>
      </c>
      <c r="P12" s="17">
        <v>0.114054123484666</v>
      </c>
      <c r="Q12" s="17">
        <v>9.1118786856846198E-2</v>
      </c>
      <c r="R12" s="17">
        <v>0.119637352012955</v>
      </c>
      <c r="S12" s="17">
        <v>0.17287551323766001</v>
      </c>
      <c r="T12" s="17">
        <v>0.10570528601562899</v>
      </c>
      <c r="U12" s="17">
        <v>0.21489954979484499</v>
      </c>
      <c r="V12" s="17">
        <v>0.13682937809241599</v>
      </c>
      <c r="W12" s="17">
        <v>0.156756019113859</v>
      </c>
      <c r="X12" s="17">
        <v>0.135728171600318</v>
      </c>
      <c r="Y12" s="17">
        <v>0.13542563911080899</v>
      </c>
      <c r="Z12" s="17"/>
      <c r="AA12" s="17">
        <v>0.18465485293650999</v>
      </c>
      <c r="AB12" s="17">
        <v>0.224162842507622</v>
      </c>
      <c r="AC12" s="17">
        <v>0.13214146370177701</v>
      </c>
      <c r="AD12" s="17">
        <v>0.11314432450804</v>
      </c>
      <c r="AE12" s="17">
        <v>0.131621927868559</v>
      </c>
      <c r="AF12" s="17"/>
      <c r="AG12" s="17">
        <v>0.12708473363747</v>
      </c>
      <c r="AH12" s="17">
        <v>0.182673969550425</v>
      </c>
      <c r="AI12" s="17">
        <v>0.12216012991847899</v>
      </c>
      <c r="AJ12" s="17">
        <v>0.14306643738483599</v>
      </c>
      <c r="AK12" s="17">
        <v>0.14273072995097</v>
      </c>
    </row>
    <row r="13" spans="2:37" ht="16" x14ac:dyDescent="0.2">
      <c r="B13" s="18" t="s">
        <v>181</v>
      </c>
      <c r="C13" s="17">
        <v>0.118929017310605</v>
      </c>
      <c r="D13" s="17">
        <v>0.13013008705776699</v>
      </c>
      <c r="E13" s="17">
        <v>0.10799408434946201</v>
      </c>
      <c r="F13" s="17"/>
      <c r="G13" s="17">
        <v>0.22018077230306801</v>
      </c>
      <c r="H13" s="17">
        <v>0.225265438288792</v>
      </c>
      <c r="I13" s="17">
        <v>0.12620170993862501</v>
      </c>
      <c r="J13" s="17">
        <v>9.4980894889056006E-2</v>
      </c>
      <c r="K13" s="17">
        <v>5.7424555727958002E-2</v>
      </c>
      <c r="L13" s="17">
        <v>2.0577415391434602E-2</v>
      </c>
      <c r="M13" s="17"/>
      <c r="N13" s="17">
        <v>0.180013797880475</v>
      </c>
      <c r="O13" s="17">
        <v>8.3160526625472103E-2</v>
      </c>
      <c r="P13" s="17">
        <v>9.7060903288440303E-2</v>
      </c>
      <c r="Q13" s="17">
        <v>5.1070963336224899E-2</v>
      </c>
      <c r="R13" s="17">
        <v>0.152095639578359</v>
      </c>
      <c r="S13" s="17">
        <v>0.144023423300224</v>
      </c>
      <c r="T13" s="17">
        <v>0.111786585744206</v>
      </c>
      <c r="U13" s="17">
        <v>7.8557230563234604E-2</v>
      </c>
      <c r="V13" s="17">
        <v>0.16698939408098601</v>
      </c>
      <c r="W13" s="17">
        <v>0.116211884464444</v>
      </c>
      <c r="X13" s="17">
        <v>9.0778878696544496E-2</v>
      </c>
      <c r="Y13" s="17">
        <v>4.8498205301141198E-2</v>
      </c>
      <c r="Z13" s="17"/>
      <c r="AA13" s="17">
        <v>0.12460835681171401</v>
      </c>
      <c r="AB13" s="17">
        <v>0.16072472420942899</v>
      </c>
      <c r="AC13" s="17">
        <v>0.13179145172722301</v>
      </c>
      <c r="AD13" s="17">
        <v>0.10977116286610999</v>
      </c>
      <c r="AE13" s="17">
        <v>0.16789710771689201</v>
      </c>
      <c r="AF13" s="17"/>
      <c r="AG13" s="17">
        <v>9.4394162441346005E-2</v>
      </c>
      <c r="AH13" s="17">
        <v>0.124174866623579</v>
      </c>
      <c r="AI13" s="17">
        <v>0.13413446254425601</v>
      </c>
      <c r="AJ13" s="17">
        <v>0.12882472875345199</v>
      </c>
      <c r="AK13" s="17">
        <v>0.23216256887117401</v>
      </c>
    </row>
    <row r="14" spans="2:37" ht="16" x14ac:dyDescent="0.2">
      <c r="B14" s="18" t="s">
        <v>182</v>
      </c>
      <c r="C14" s="19">
        <v>5.7164932726245198E-2</v>
      </c>
      <c r="D14" s="19">
        <v>7.0696528193126398E-2</v>
      </c>
      <c r="E14" s="19">
        <v>4.3954847205159603E-2</v>
      </c>
      <c r="F14" s="19"/>
      <c r="G14" s="19">
        <v>8.31048419124506E-2</v>
      </c>
      <c r="H14" s="19">
        <v>0.12535265188715899</v>
      </c>
      <c r="I14" s="19">
        <v>8.1577875126184599E-2</v>
      </c>
      <c r="J14" s="19">
        <v>4.4560310285720897E-2</v>
      </c>
      <c r="K14" s="19">
        <v>1.5481401158063001E-2</v>
      </c>
      <c r="L14" s="19">
        <v>3.1241562396046902E-3</v>
      </c>
      <c r="M14" s="19"/>
      <c r="N14" s="19">
        <v>0.104591984805155</v>
      </c>
      <c r="O14" s="19">
        <v>3.8314415633224803E-2</v>
      </c>
      <c r="P14" s="19">
        <v>2.6075192052767301E-2</v>
      </c>
      <c r="Q14" s="19">
        <v>2.9208756878823301E-2</v>
      </c>
      <c r="R14" s="19">
        <v>8.2539754399762202E-2</v>
      </c>
      <c r="S14" s="19">
        <v>6.5276692973859601E-2</v>
      </c>
      <c r="T14" s="19">
        <v>2.1446472545592399E-2</v>
      </c>
      <c r="U14" s="19">
        <v>3.8758643807869399E-2</v>
      </c>
      <c r="V14" s="19">
        <v>8.4674070758114395E-2</v>
      </c>
      <c r="W14" s="19">
        <v>5.7428620438176099E-2</v>
      </c>
      <c r="X14" s="19">
        <v>5.82434966462263E-2</v>
      </c>
      <c r="Y14" s="19">
        <v>1.6096949757757901E-2</v>
      </c>
      <c r="Z14" s="19"/>
      <c r="AA14" s="19">
        <v>7.4197805917043003E-2</v>
      </c>
      <c r="AB14" s="19">
        <v>9.9036427591028903E-2</v>
      </c>
      <c r="AC14" s="19">
        <v>3.3137998264688398E-2</v>
      </c>
      <c r="AD14" s="19">
        <v>3.5245833843392298E-2</v>
      </c>
      <c r="AE14" s="19">
        <v>7.7896617472407406E-2</v>
      </c>
      <c r="AF14" s="19"/>
      <c r="AG14" s="19">
        <v>5.9478914867148402E-2</v>
      </c>
      <c r="AH14" s="19">
        <v>7.7033628746583302E-2</v>
      </c>
      <c r="AI14" s="19">
        <v>3.2902924671194198E-2</v>
      </c>
      <c r="AJ14" s="19">
        <v>2.97268582705171E-2</v>
      </c>
      <c r="AK14" s="19">
        <v>5.1092552668068197E-2</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190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32" x14ac:dyDescent="0.2">
      <c r="B9" s="18" t="s">
        <v>185</v>
      </c>
      <c r="C9" s="17">
        <v>0.36182921568112603</v>
      </c>
      <c r="D9" s="17">
        <v>0.33626212512829901</v>
      </c>
      <c r="E9" s="17">
        <v>0.386788833603113</v>
      </c>
      <c r="F9" s="17"/>
      <c r="G9" s="17">
        <v>0.20859643650601101</v>
      </c>
      <c r="H9" s="17">
        <v>0.229758314869076</v>
      </c>
      <c r="I9" s="17">
        <v>0.28980257356077799</v>
      </c>
      <c r="J9" s="17">
        <v>0.39647192072543502</v>
      </c>
      <c r="K9" s="17">
        <v>0.48063196410256398</v>
      </c>
      <c r="L9" s="17">
        <v>0.52081465109769098</v>
      </c>
      <c r="M9" s="17"/>
      <c r="N9" s="17">
        <v>0.25179513326465303</v>
      </c>
      <c r="O9" s="17">
        <v>0.43345458459626901</v>
      </c>
      <c r="P9" s="17">
        <v>0.29921150034765998</v>
      </c>
      <c r="Q9" s="17">
        <v>0.38022267922498298</v>
      </c>
      <c r="R9" s="17">
        <v>0.32597503991139798</v>
      </c>
      <c r="S9" s="17">
        <v>0.340447337705233</v>
      </c>
      <c r="T9" s="17">
        <v>0.504904479126011</v>
      </c>
      <c r="U9" s="17">
        <v>0.412341439095679</v>
      </c>
      <c r="V9" s="17">
        <v>0.33645463643305901</v>
      </c>
      <c r="W9" s="17">
        <v>0.35602364140363801</v>
      </c>
      <c r="X9" s="17">
        <v>0.397698106335098</v>
      </c>
      <c r="Y9" s="17">
        <v>0.42764708269059798</v>
      </c>
      <c r="Z9" s="17"/>
      <c r="AA9" s="17">
        <v>0.35650068413826003</v>
      </c>
      <c r="AB9" s="17">
        <v>0.281927073495431</v>
      </c>
      <c r="AC9" s="17">
        <v>0.38832347547789198</v>
      </c>
      <c r="AD9" s="17">
        <v>0.36869021370948302</v>
      </c>
      <c r="AE9" s="17">
        <v>0.301610463905786</v>
      </c>
      <c r="AF9" s="17"/>
      <c r="AG9" s="17">
        <v>0.415221108564927</v>
      </c>
      <c r="AH9" s="17">
        <v>0.32838957600780999</v>
      </c>
      <c r="AI9" s="17">
        <v>0.39689919172646299</v>
      </c>
      <c r="AJ9" s="17">
        <v>0.37404584784668798</v>
      </c>
      <c r="AK9" s="17">
        <v>0.29956924340364699</v>
      </c>
    </row>
    <row r="10" spans="2:37" ht="16" x14ac:dyDescent="0.2">
      <c r="B10" s="18" t="s">
        <v>153</v>
      </c>
      <c r="C10" s="17">
        <v>0.342534627865898</v>
      </c>
      <c r="D10" s="17">
        <v>0.304406094555842</v>
      </c>
      <c r="E10" s="17">
        <v>0.37975722937303302</v>
      </c>
      <c r="F10" s="17"/>
      <c r="G10" s="17">
        <v>0.23198780658999499</v>
      </c>
      <c r="H10" s="17">
        <v>0.18369909697412401</v>
      </c>
      <c r="I10" s="17">
        <v>0.338498073458737</v>
      </c>
      <c r="J10" s="17">
        <v>0.41932603476058999</v>
      </c>
      <c r="K10" s="17">
        <v>0.41611298353269699</v>
      </c>
      <c r="L10" s="17">
        <v>0.43604218706588799</v>
      </c>
      <c r="M10" s="17"/>
      <c r="N10" s="17">
        <v>0.26632095382059001</v>
      </c>
      <c r="O10" s="17">
        <v>0.36838567277286399</v>
      </c>
      <c r="P10" s="17">
        <v>0.44328294785219502</v>
      </c>
      <c r="Q10" s="17">
        <v>0.40585574335257502</v>
      </c>
      <c r="R10" s="17">
        <v>0.34651375459422101</v>
      </c>
      <c r="S10" s="17">
        <v>0.31555143975053601</v>
      </c>
      <c r="T10" s="17">
        <v>0.29984691595245999</v>
      </c>
      <c r="U10" s="17">
        <v>0.22921183444357901</v>
      </c>
      <c r="V10" s="17">
        <v>0.32884968701284001</v>
      </c>
      <c r="W10" s="17">
        <v>0.382881320844983</v>
      </c>
      <c r="X10" s="17">
        <v>0.35262292327545403</v>
      </c>
      <c r="Y10" s="17">
        <v>0.376928244612032</v>
      </c>
      <c r="Z10" s="17"/>
      <c r="AA10" s="17">
        <v>0.33361822955390502</v>
      </c>
      <c r="AB10" s="17">
        <v>0.25816595242776502</v>
      </c>
      <c r="AC10" s="17">
        <v>0.37027319065070402</v>
      </c>
      <c r="AD10" s="17">
        <v>0.35465777595914699</v>
      </c>
      <c r="AE10" s="17">
        <v>0.32983391809175799</v>
      </c>
      <c r="AF10" s="17"/>
      <c r="AG10" s="17">
        <v>0.33914641639648502</v>
      </c>
      <c r="AH10" s="17">
        <v>0.30777010103554903</v>
      </c>
      <c r="AI10" s="17">
        <v>0.38396481643546398</v>
      </c>
      <c r="AJ10" s="17">
        <v>0.29676877414723501</v>
      </c>
      <c r="AK10" s="17">
        <v>0.29242752617125201</v>
      </c>
    </row>
    <row r="11" spans="2:37" ht="16" x14ac:dyDescent="0.2">
      <c r="B11" s="18" t="s">
        <v>180</v>
      </c>
      <c r="C11" s="17">
        <v>0.15663517483035599</v>
      </c>
      <c r="D11" s="17">
        <v>0.19818111095609001</v>
      </c>
      <c r="E11" s="17">
        <v>0.116076367805881</v>
      </c>
      <c r="F11" s="17"/>
      <c r="G11" s="17">
        <v>0.27567191610023001</v>
      </c>
      <c r="H11" s="17">
        <v>0.34083902380183301</v>
      </c>
      <c r="I11" s="17">
        <v>0.20062148391290099</v>
      </c>
      <c r="J11" s="17">
        <v>9.2771963430554397E-2</v>
      </c>
      <c r="K11" s="17">
        <v>5.3817849456135901E-2</v>
      </c>
      <c r="L11" s="17">
        <v>1.3694770171599801E-2</v>
      </c>
      <c r="M11" s="17"/>
      <c r="N11" s="17">
        <v>0.24790646502242</v>
      </c>
      <c r="O11" s="17">
        <v>8.9871970186763406E-2</v>
      </c>
      <c r="P11" s="17">
        <v>0.13376868617328599</v>
      </c>
      <c r="Q11" s="17">
        <v>0.139613406048401</v>
      </c>
      <c r="R11" s="17">
        <v>0.190009219719323</v>
      </c>
      <c r="S11" s="17">
        <v>0.20212212975072</v>
      </c>
      <c r="T11" s="17">
        <v>0.117396161307238</v>
      </c>
      <c r="U11" s="17">
        <v>0.157906720394313</v>
      </c>
      <c r="V11" s="17">
        <v>0.188545281363518</v>
      </c>
      <c r="W11" s="17">
        <v>0.12696062549649401</v>
      </c>
      <c r="X11" s="17">
        <v>0.1037715382059</v>
      </c>
      <c r="Y11" s="17">
        <v>8.0180418704070194E-2</v>
      </c>
      <c r="Z11" s="17"/>
      <c r="AA11" s="17">
        <v>0.16178575825070701</v>
      </c>
      <c r="AB11" s="17">
        <v>0.25064033532944602</v>
      </c>
      <c r="AC11" s="17">
        <v>0.122201702741059</v>
      </c>
      <c r="AD11" s="17">
        <v>0.14178516930634499</v>
      </c>
      <c r="AE11" s="17">
        <v>0.19443829886498101</v>
      </c>
      <c r="AF11" s="17"/>
      <c r="AG11" s="17">
        <v>0.12733106065158001</v>
      </c>
      <c r="AH11" s="17">
        <v>0.20257116112110801</v>
      </c>
      <c r="AI11" s="17">
        <v>0.123668572142728</v>
      </c>
      <c r="AJ11" s="17">
        <v>0.16676455736835299</v>
      </c>
      <c r="AK11" s="17">
        <v>0.198732452657403</v>
      </c>
    </row>
    <row r="12" spans="2:37" ht="16" x14ac:dyDescent="0.2">
      <c r="B12" s="18" t="s">
        <v>184</v>
      </c>
      <c r="C12" s="17">
        <v>0.131284291732576</v>
      </c>
      <c r="D12" s="17">
        <v>0.163373652967577</v>
      </c>
      <c r="E12" s="17">
        <v>9.9957371912300697E-2</v>
      </c>
      <c r="F12" s="17"/>
      <c r="G12" s="17">
        <v>0.23880435099139899</v>
      </c>
      <c r="H12" s="17">
        <v>0.25529282660626301</v>
      </c>
      <c r="I12" s="17">
        <v>0.18212576280850301</v>
      </c>
      <c r="J12" s="17">
        <v>7.9628941447246804E-2</v>
      </c>
      <c r="K12" s="17">
        <v>5.07912372832987E-2</v>
      </c>
      <c r="L12" s="17">
        <v>1.4324393710143501E-2</v>
      </c>
      <c r="M12" s="17"/>
      <c r="N12" s="17">
        <v>0.22265292942808601</v>
      </c>
      <c r="O12" s="17">
        <v>9.4457604790330302E-2</v>
      </c>
      <c r="P12" s="17">
        <v>0.13329202180886801</v>
      </c>
      <c r="Q12" s="17">
        <v>0.102946438045238</v>
      </c>
      <c r="R12" s="17">
        <v>0.124727188501786</v>
      </c>
      <c r="S12" s="17">
        <v>0.157086007057059</v>
      </c>
      <c r="T12" s="17">
        <v>0.110803056512252</v>
      </c>
      <c r="U12" s="17">
        <v>0.18164130488696401</v>
      </c>
      <c r="V12" s="17">
        <v>0.107702859119891</v>
      </c>
      <c r="W12" s="17">
        <v>0.10603530948491501</v>
      </c>
      <c r="X12" s="17">
        <v>0.121714405538651</v>
      </c>
      <c r="Y12" s="17">
        <v>4.7488670480389197E-2</v>
      </c>
      <c r="Z12" s="17"/>
      <c r="AA12" s="17">
        <v>0.163590750552988</v>
      </c>
      <c r="AB12" s="17">
        <v>0.204794782028906</v>
      </c>
      <c r="AC12" s="17">
        <v>8.37492078689447E-2</v>
      </c>
      <c r="AD12" s="17">
        <v>0.11837258115726</v>
      </c>
      <c r="AE12" s="17">
        <v>0.152286435823733</v>
      </c>
      <c r="AF12" s="17"/>
      <c r="AG12" s="17">
        <v>0.132423056988515</v>
      </c>
      <c r="AH12" s="17">
        <v>0.157213661770084</v>
      </c>
      <c r="AI12" s="17">
        <v>8.5554009395382796E-2</v>
      </c>
      <c r="AJ12" s="17">
        <v>0.16234074066364901</v>
      </c>
      <c r="AK12" s="17">
        <v>0.17668566906178099</v>
      </c>
    </row>
    <row r="13" spans="2:37" ht="16" x14ac:dyDescent="0.2">
      <c r="B13" s="18" t="s">
        <v>181</v>
      </c>
      <c r="C13" s="17">
        <v>9.3969033381927206E-2</v>
      </c>
      <c r="D13" s="17">
        <v>0.10668943590716599</v>
      </c>
      <c r="E13" s="17">
        <v>8.1550866903901106E-2</v>
      </c>
      <c r="F13" s="17"/>
      <c r="G13" s="17">
        <v>0.16049910828265401</v>
      </c>
      <c r="H13" s="17">
        <v>0.190355982460718</v>
      </c>
      <c r="I13" s="17">
        <v>0.135745180560331</v>
      </c>
      <c r="J13" s="17">
        <v>6.0411065177964102E-2</v>
      </c>
      <c r="K13" s="17">
        <v>2.31289988052737E-2</v>
      </c>
      <c r="L13" s="17">
        <v>1.26949038470181E-2</v>
      </c>
      <c r="M13" s="17"/>
      <c r="N13" s="17">
        <v>0.15476906105004301</v>
      </c>
      <c r="O13" s="17">
        <v>5.4782194198411897E-2</v>
      </c>
      <c r="P13" s="17">
        <v>7.6921423876379499E-2</v>
      </c>
      <c r="Q13" s="17">
        <v>5.5884232403922603E-2</v>
      </c>
      <c r="R13" s="17">
        <v>0.10731328576374299</v>
      </c>
      <c r="S13" s="17">
        <v>9.5141327274640405E-2</v>
      </c>
      <c r="T13" s="17">
        <v>7.1746591583207495E-2</v>
      </c>
      <c r="U13" s="17">
        <v>8.5798150574738705E-2</v>
      </c>
      <c r="V13" s="17">
        <v>0.110129485297633</v>
      </c>
      <c r="W13" s="17">
        <v>0.11213949503677299</v>
      </c>
      <c r="X13" s="17">
        <v>8.1485007249222002E-2</v>
      </c>
      <c r="Y13" s="17">
        <v>8.1300237572857703E-2</v>
      </c>
      <c r="Z13" s="17"/>
      <c r="AA13" s="17">
        <v>9.2866994766786004E-2</v>
      </c>
      <c r="AB13" s="17">
        <v>0.178267362550902</v>
      </c>
      <c r="AC13" s="17">
        <v>6.8824272275677806E-2</v>
      </c>
      <c r="AD13" s="17">
        <v>7.8387886158905906E-2</v>
      </c>
      <c r="AE13" s="17">
        <v>0.10228764109323001</v>
      </c>
      <c r="AF13" s="17"/>
      <c r="AG13" s="17">
        <v>6.2900169277303103E-2</v>
      </c>
      <c r="AH13" s="17">
        <v>0.13457238113817799</v>
      </c>
      <c r="AI13" s="17">
        <v>5.7222295394526501E-2</v>
      </c>
      <c r="AJ13" s="17">
        <v>0.104619517356403</v>
      </c>
      <c r="AK13" s="17">
        <v>0.128939572945587</v>
      </c>
    </row>
    <row r="14" spans="2:37" ht="16" x14ac:dyDescent="0.2">
      <c r="B14" s="18" t="s">
        <v>182</v>
      </c>
      <c r="C14" s="19">
        <v>8.8266071923449499E-2</v>
      </c>
      <c r="D14" s="19">
        <v>0.119058947114285</v>
      </c>
      <c r="E14" s="19">
        <v>5.8204833711987203E-2</v>
      </c>
      <c r="F14" s="19"/>
      <c r="G14" s="19">
        <v>0.13909514892164801</v>
      </c>
      <c r="H14" s="19">
        <v>0.18308741895706501</v>
      </c>
      <c r="I14" s="19">
        <v>0.12792782705331299</v>
      </c>
      <c r="J14" s="19">
        <v>5.8743437182948298E-2</v>
      </c>
      <c r="K14" s="19">
        <v>3.1229116922526501E-2</v>
      </c>
      <c r="L14" s="19">
        <v>7.8309222084220701E-3</v>
      </c>
      <c r="M14" s="19"/>
      <c r="N14" s="19">
        <v>0.15913301276411801</v>
      </c>
      <c r="O14" s="19">
        <v>4.6817545297577701E-2</v>
      </c>
      <c r="P14" s="19">
        <v>5.7081974133131999E-2</v>
      </c>
      <c r="Q14" s="19">
        <v>7.0229840019982295E-2</v>
      </c>
      <c r="R14" s="19">
        <v>0.124666017417664</v>
      </c>
      <c r="S14" s="19">
        <v>0.102122702871062</v>
      </c>
      <c r="T14" s="19">
        <v>7.5673544200925494E-2</v>
      </c>
      <c r="U14" s="19">
        <v>0.12473433338027801</v>
      </c>
      <c r="V14" s="19">
        <v>8.6885130820299805E-2</v>
      </c>
      <c r="W14" s="19">
        <v>6.5564910711399596E-2</v>
      </c>
      <c r="X14" s="19">
        <v>6.7408942480351106E-2</v>
      </c>
      <c r="Y14" s="19">
        <v>4.0649704907912497E-2</v>
      </c>
      <c r="Z14" s="19"/>
      <c r="AA14" s="19">
        <v>0.101415924540797</v>
      </c>
      <c r="AB14" s="19">
        <v>0.118501456922094</v>
      </c>
      <c r="AC14" s="19">
        <v>6.3663516846287099E-2</v>
      </c>
      <c r="AD14" s="19">
        <v>9.3636343221417395E-2</v>
      </c>
      <c r="AE14" s="19">
        <v>0.131441730947922</v>
      </c>
      <c r="AF14" s="19"/>
      <c r="AG14" s="19">
        <v>6.4823241936823803E-2</v>
      </c>
      <c r="AH14" s="19">
        <v>0.110100529719746</v>
      </c>
      <c r="AI14" s="19">
        <v>5.2445020104327E-2</v>
      </c>
      <c r="AJ14" s="19">
        <v>9.4528159422164595E-2</v>
      </c>
      <c r="AK14" s="19">
        <v>5.8030260104779401E-2</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191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32" x14ac:dyDescent="0.2">
      <c r="B9" s="18" t="s">
        <v>185</v>
      </c>
      <c r="C9" s="17">
        <v>0.37095684633265302</v>
      </c>
      <c r="D9" s="17">
        <v>0.36512373929999298</v>
      </c>
      <c r="E9" s="17">
        <v>0.37665135907091202</v>
      </c>
      <c r="F9" s="17"/>
      <c r="G9" s="17">
        <v>0.21211520706534701</v>
      </c>
      <c r="H9" s="17">
        <v>0.304956597711041</v>
      </c>
      <c r="I9" s="17">
        <v>0.30186696725869799</v>
      </c>
      <c r="J9" s="17">
        <v>0.395646187267854</v>
      </c>
      <c r="K9" s="17">
        <v>0.47675271167640598</v>
      </c>
      <c r="L9" s="17">
        <v>0.49450946906209697</v>
      </c>
      <c r="M9" s="17"/>
      <c r="N9" s="17">
        <v>0.282731326744112</v>
      </c>
      <c r="O9" s="17">
        <v>0.44620642334091798</v>
      </c>
      <c r="P9" s="17">
        <v>0.31411647939482901</v>
      </c>
      <c r="Q9" s="17">
        <v>0.42360142195716599</v>
      </c>
      <c r="R9" s="17">
        <v>0.30558554048799003</v>
      </c>
      <c r="S9" s="17">
        <v>0.39482991510427301</v>
      </c>
      <c r="T9" s="17">
        <v>0.484827355304151</v>
      </c>
      <c r="U9" s="17">
        <v>0.38788360955318202</v>
      </c>
      <c r="V9" s="17">
        <v>0.34344970658070001</v>
      </c>
      <c r="W9" s="17">
        <v>0.31210377600603101</v>
      </c>
      <c r="X9" s="17">
        <v>0.40244240199383502</v>
      </c>
      <c r="Y9" s="17">
        <v>0.43159713242001402</v>
      </c>
      <c r="Z9" s="17"/>
      <c r="AA9" s="17">
        <v>0.37261372360161699</v>
      </c>
      <c r="AB9" s="17">
        <v>0.30736368176057299</v>
      </c>
      <c r="AC9" s="17">
        <v>0.35071909770380599</v>
      </c>
      <c r="AD9" s="17">
        <v>0.38874374659172301</v>
      </c>
      <c r="AE9" s="17">
        <v>0.31451503098588401</v>
      </c>
      <c r="AF9" s="17"/>
      <c r="AG9" s="17">
        <v>0.42871259381632698</v>
      </c>
      <c r="AH9" s="17">
        <v>0.34474533615008102</v>
      </c>
      <c r="AI9" s="17">
        <v>0.32260517902928498</v>
      </c>
      <c r="AJ9" s="17">
        <v>0.39322555949549098</v>
      </c>
      <c r="AK9" s="17">
        <v>0.35109570424994901</v>
      </c>
    </row>
    <row r="10" spans="2:37" ht="16" x14ac:dyDescent="0.2">
      <c r="B10" s="18" t="s">
        <v>153</v>
      </c>
      <c r="C10" s="17">
        <v>0.32612659752900702</v>
      </c>
      <c r="D10" s="17">
        <v>0.27710720966737201</v>
      </c>
      <c r="E10" s="17">
        <v>0.373981287497268</v>
      </c>
      <c r="F10" s="17"/>
      <c r="G10" s="17">
        <v>0.18517253276514101</v>
      </c>
      <c r="H10" s="17">
        <v>0.117958752295154</v>
      </c>
      <c r="I10" s="17">
        <v>0.32230254174655598</v>
      </c>
      <c r="J10" s="17">
        <v>0.388349998914086</v>
      </c>
      <c r="K10" s="17">
        <v>0.41936991414274599</v>
      </c>
      <c r="L10" s="17">
        <v>0.47815508064078999</v>
      </c>
      <c r="M10" s="17"/>
      <c r="N10" s="17">
        <v>0.226500793130779</v>
      </c>
      <c r="O10" s="17">
        <v>0.34453489227227702</v>
      </c>
      <c r="P10" s="17">
        <v>0.427859597080674</v>
      </c>
      <c r="Q10" s="17">
        <v>0.37855236989667301</v>
      </c>
      <c r="R10" s="17">
        <v>0.31971552603003001</v>
      </c>
      <c r="S10" s="17">
        <v>0.27040806572140202</v>
      </c>
      <c r="T10" s="17">
        <v>0.301075171046917</v>
      </c>
      <c r="U10" s="17">
        <v>0.21245498858252301</v>
      </c>
      <c r="V10" s="17">
        <v>0.341015263564379</v>
      </c>
      <c r="W10" s="17">
        <v>0.40784125580721098</v>
      </c>
      <c r="X10" s="17">
        <v>0.31779349296772003</v>
      </c>
      <c r="Y10" s="17">
        <v>0.39716352882074102</v>
      </c>
      <c r="Z10" s="17"/>
      <c r="AA10" s="17">
        <v>0.309004680049908</v>
      </c>
      <c r="AB10" s="17">
        <v>0.242743442328195</v>
      </c>
      <c r="AC10" s="17">
        <v>0.375304812008672</v>
      </c>
      <c r="AD10" s="17">
        <v>0.34081964713191398</v>
      </c>
      <c r="AE10" s="17">
        <v>0.26875536261921501</v>
      </c>
      <c r="AF10" s="17"/>
      <c r="AG10" s="17">
        <v>0.34037762951137701</v>
      </c>
      <c r="AH10" s="17">
        <v>0.282827077521422</v>
      </c>
      <c r="AI10" s="17">
        <v>0.39101095430493099</v>
      </c>
      <c r="AJ10" s="17">
        <v>0.26378516014334402</v>
      </c>
      <c r="AK10" s="17">
        <v>0.25899435826544098</v>
      </c>
    </row>
    <row r="11" spans="2:37" ht="16" x14ac:dyDescent="0.2">
      <c r="B11" s="18" t="s">
        <v>180</v>
      </c>
      <c r="C11" s="17">
        <v>0.16784065473308199</v>
      </c>
      <c r="D11" s="17">
        <v>0.188952175176066</v>
      </c>
      <c r="E11" s="17">
        <v>0.14723074282620199</v>
      </c>
      <c r="F11" s="17"/>
      <c r="G11" s="17">
        <v>0.33444619650847102</v>
      </c>
      <c r="H11" s="17">
        <v>0.32826097869551701</v>
      </c>
      <c r="I11" s="17">
        <v>0.22325006457316099</v>
      </c>
      <c r="J11" s="17">
        <v>0.113735439013712</v>
      </c>
      <c r="K11" s="17">
        <v>4.2365286818604297E-2</v>
      </c>
      <c r="L11" s="17">
        <v>1.07567652473755E-2</v>
      </c>
      <c r="M11" s="17"/>
      <c r="N11" s="17">
        <v>0.27986211509551301</v>
      </c>
      <c r="O11" s="17">
        <v>9.6493995699767798E-2</v>
      </c>
      <c r="P11" s="17">
        <v>0.12344678788161199</v>
      </c>
      <c r="Q11" s="17">
        <v>0.107605243278</v>
      </c>
      <c r="R11" s="17">
        <v>0.22521460681362901</v>
      </c>
      <c r="S11" s="17">
        <v>0.19053898005502301</v>
      </c>
      <c r="T11" s="17">
        <v>0.124423094587198</v>
      </c>
      <c r="U11" s="17">
        <v>0.22275108154485501</v>
      </c>
      <c r="V11" s="17">
        <v>0.185260545994725</v>
      </c>
      <c r="W11" s="17">
        <v>0.12501307007771201</v>
      </c>
      <c r="X11" s="17">
        <v>0.18841257748859599</v>
      </c>
      <c r="Y11" s="17">
        <v>0.123895543266496</v>
      </c>
      <c r="Z11" s="17"/>
      <c r="AA11" s="17">
        <v>0.174365630005788</v>
      </c>
      <c r="AB11" s="17">
        <v>0.25757775292991397</v>
      </c>
      <c r="AC11" s="17">
        <v>0.12298995454654101</v>
      </c>
      <c r="AD11" s="17">
        <v>0.13889778573049599</v>
      </c>
      <c r="AE11" s="17">
        <v>0.26869440069456701</v>
      </c>
      <c r="AF11" s="17"/>
      <c r="AG11" s="17">
        <v>0.110955161970637</v>
      </c>
      <c r="AH11" s="17">
        <v>0.219991733885396</v>
      </c>
      <c r="AI11" s="17">
        <v>0.128707587396098</v>
      </c>
      <c r="AJ11" s="17">
        <v>0.19925171905733899</v>
      </c>
      <c r="AK11" s="17">
        <v>0.182085659565037</v>
      </c>
    </row>
    <row r="12" spans="2:37" ht="16" x14ac:dyDescent="0.2">
      <c r="B12" s="18" t="s">
        <v>184</v>
      </c>
      <c r="C12" s="17">
        <v>0.13332541526542599</v>
      </c>
      <c r="D12" s="17">
        <v>0.16552713482299899</v>
      </c>
      <c r="E12" s="17">
        <v>0.101888806749994</v>
      </c>
      <c r="F12" s="17"/>
      <c r="G12" s="17">
        <v>0.227317414101424</v>
      </c>
      <c r="H12" s="17">
        <v>0.27748224929063398</v>
      </c>
      <c r="I12" s="17">
        <v>0.17420894302918599</v>
      </c>
      <c r="J12" s="17">
        <v>8.68010295964321E-2</v>
      </c>
      <c r="K12" s="17">
        <v>5.2165436793481103E-2</v>
      </c>
      <c r="L12" s="17">
        <v>1.3340194859129101E-2</v>
      </c>
      <c r="M12" s="17"/>
      <c r="N12" s="17">
        <v>0.21047874999400101</v>
      </c>
      <c r="O12" s="17">
        <v>8.1148792287939295E-2</v>
      </c>
      <c r="P12" s="17">
        <v>8.8877078894922704E-2</v>
      </c>
      <c r="Q12" s="17">
        <v>9.1014721888772604E-2</v>
      </c>
      <c r="R12" s="17">
        <v>0.141875834043272</v>
      </c>
      <c r="S12" s="17">
        <v>0.16888990249107</v>
      </c>
      <c r="T12" s="17">
        <v>0.105177225813607</v>
      </c>
      <c r="U12" s="17">
        <v>0.182721702671372</v>
      </c>
      <c r="V12" s="17">
        <v>0.15602512137989699</v>
      </c>
      <c r="W12" s="17">
        <v>0.13370911244995401</v>
      </c>
      <c r="X12" s="17">
        <v>9.0972790900449602E-2</v>
      </c>
      <c r="Y12" s="17">
        <v>0.112711571084468</v>
      </c>
      <c r="Z12" s="17"/>
      <c r="AA12" s="17">
        <v>0.158080618564097</v>
      </c>
      <c r="AB12" s="17">
        <v>0.213238317557878</v>
      </c>
      <c r="AC12" s="17">
        <v>6.9048528748772306E-2</v>
      </c>
      <c r="AD12" s="17">
        <v>0.104423624339439</v>
      </c>
      <c r="AE12" s="17">
        <v>0.19289725400303301</v>
      </c>
      <c r="AF12" s="17"/>
      <c r="AG12" s="17">
        <v>0.13533995584977401</v>
      </c>
      <c r="AH12" s="17">
        <v>0.16984399659968799</v>
      </c>
      <c r="AI12" s="17">
        <v>8.4617105721966707E-2</v>
      </c>
      <c r="AJ12" s="17">
        <v>0.119339344169086</v>
      </c>
      <c r="AK12" s="17">
        <v>0.152432993052114</v>
      </c>
    </row>
    <row r="13" spans="2:37" ht="16" x14ac:dyDescent="0.2">
      <c r="B13" s="18" t="s">
        <v>181</v>
      </c>
      <c r="C13" s="17">
        <v>9.9043400901142498E-2</v>
      </c>
      <c r="D13" s="17">
        <v>0.12558213956018699</v>
      </c>
      <c r="E13" s="17">
        <v>7.3135221177194495E-2</v>
      </c>
      <c r="F13" s="17"/>
      <c r="G13" s="17">
        <v>0.18433932303987599</v>
      </c>
      <c r="H13" s="17">
        <v>0.21794840507635299</v>
      </c>
      <c r="I13" s="17">
        <v>0.105316071392901</v>
      </c>
      <c r="J13" s="17">
        <v>7.0820779197622502E-2</v>
      </c>
      <c r="K13" s="17">
        <v>2.55229412456713E-2</v>
      </c>
      <c r="L13" s="17">
        <v>1.33761479668854E-2</v>
      </c>
      <c r="M13" s="17"/>
      <c r="N13" s="17">
        <v>0.17521367155334799</v>
      </c>
      <c r="O13" s="17">
        <v>6.7558542733227506E-2</v>
      </c>
      <c r="P13" s="17">
        <v>0.107519233768693</v>
      </c>
      <c r="Q13" s="17">
        <v>7.3991583212889303E-2</v>
      </c>
      <c r="R13" s="17">
        <v>9.21490398354496E-2</v>
      </c>
      <c r="S13" s="17">
        <v>0.106859688559479</v>
      </c>
      <c r="T13" s="17">
        <v>4.8355475888262903E-2</v>
      </c>
      <c r="U13" s="17">
        <v>0.12279716791844</v>
      </c>
      <c r="V13" s="17">
        <v>0.104940090142092</v>
      </c>
      <c r="W13" s="17">
        <v>9.7606261187250007E-2</v>
      </c>
      <c r="X13" s="17">
        <v>9.5686273232001406E-2</v>
      </c>
      <c r="Y13" s="17">
        <v>1.6096949757757901E-2</v>
      </c>
      <c r="Z13" s="17"/>
      <c r="AA13" s="17">
        <v>0.10687690614652701</v>
      </c>
      <c r="AB13" s="17">
        <v>0.15975405203798901</v>
      </c>
      <c r="AC13" s="17">
        <v>9.5005418462927801E-2</v>
      </c>
      <c r="AD13" s="17">
        <v>7.6773518681679601E-2</v>
      </c>
      <c r="AE13" s="17">
        <v>0.151830357357713</v>
      </c>
      <c r="AF13" s="17"/>
      <c r="AG13" s="17">
        <v>6.5941334961989201E-2</v>
      </c>
      <c r="AH13" s="17">
        <v>0.128220679560972</v>
      </c>
      <c r="AI13" s="17">
        <v>0.108332709318248</v>
      </c>
      <c r="AJ13" s="17">
        <v>0.10844304771438899</v>
      </c>
      <c r="AK13" s="17">
        <v>0.14242181296492801</v>
      </c>
    </row>
    <row r="14" spans="2:37" ht="16" x14ac:dyDescent="0.2">
      <c r="B14" s="18" t="s">
        <v>182</v>
      </c>
      <c r="C14" s="19">
        <v>6.29496219835739E-2</v>
      </c>
      <c r="D14" s="19">
        <v>7.2249335345484195E-2</v>
      </c>
      <c r="E14" s="19">
        <v>5.3870869287109498E-2</v>
      </c>
      <c r="F14" s="19"/>
      <c r="G14" s="19">
        <v>0.13091335599922599</v>
      </c>
      <c r="H14" s="19">
        <v>9.5886806632378904E-2</v>
      </c>
      <c r="I14" s="19">
        <v>9.7609478117043097E-2</v>
      </c>
      <c r="J14" s="19">
        <v>4.8614615648647698E-2</v>
      </c>
      <c r="K14" s="19">
        <v>1.2150378299161499E-2</v>
      </c>
      <c r="L14" s="19">
        <v>8.90806660909183E-3</v>
      </c>
      <c r="M14" s="19"/>
      <c r="N14" s="19">
        <v>0.10598546170961801</v>
      </c>
      <c r="O14" s="19">
        <v>4.1550485778849199E-2</v>
      </c>
      <c r="P14" s="19">
        <v>4.4237250956156403E-2</v>
      </c>
      <c r="Q14" s="19">
        <v>2.38140211428544E-2</v>
      </c>
      <c r="R14" s="19">
        <v>8.6317527491795207E-2</v>
      </c>
      <c r="S14" s="19">
        <v>8.2522480227039702E-2</v>
      </c>
      <c r="T14" s="19">
        <v>3.6131591145907901E-2</v>
      </c>
      <c r="U14" s="19">
        <v>8.50199043192469E-2</v>
      </c>
      <c r="V14" s="19">
        <v>5.8892064128411699E-2</v>
      </c>
      <c r="W14" s="19">
        <v>8.3105402053668301E-2</v>
      </c>
      <c r="X14" s="19">
        <v>3.8244976042265698E-2</v>
      </c>
      <c r="Y14" s="19">
        <v>4.5940019294764399E-2</v>
      </c>
      <c r="Z14" s="19"/>
      <c r="AA14" s="19">
        <v>6.9320805830049001E-2</v>
      </c>
      <c r="AB14" s="19">
        <v>8.4876925969134806E-2</v>
      </c>
      <c r="AC14" s="19">
        <v>5.47137453184404E-2</v>
      </c>
      <c r="AD14" s="19">
        <v>6.1913980202354703E-2</v>
      </c>
      <c r="AE14" s="19">
        <v>8.9633719645512894E-2</v>
      </c>
      <c r="AF14" s="19"/>
      <c r="AG14" s="19">
        <v>7.1033983909738002E-2</v>
      </c>
      <c r="AH14" s="19">
        <v>6.9400287116100995E-2</v>
      </c>
      <c r="AI14" s="19">
        <v>4.6654063977489203E-2</v>
      </c>
      <c r="AJ14" s="19">
        <v>7.3478713450078406E-2</v>
      </c>
      <c r="AK14" s="19">
        <v>5.3210423056421798E-2</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192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32" x14ac:dyDescent="0.2">
      <c r="B9" s="18" t="s">
        <v>185</v>
      </c>
      <c r="C9" s="17">
        <v>0.35403001263087203</v>
      </c>
      <c r="D9" s="17">
        <v>0.339418609107072</v>
      </c>
      <c r="E9" s="17">
        <v>0.36827775147055097</v>
      </c>
      <c r="F9" s="17"/>
      <c r="G9" s="17">
        <v>0.19796294183169499</v>
      </c>
      <c r="H9" s="17">
        <v>0.24928435462883999</v>
      </c>
      <c r="I9" s="17">
        <v>0.29206721664850699</v>
      </c>
      <c r="J9" s="17">
        <v>0.39605882374826401</v>
      </c>
      <c r="K9" s="17">
        <v>0.469296452138175</v>
      </c>
      <c r="L9" s="17">
        <v>0.48108786491835998</v>
      </c>
      <c r="M9" s="17"/>
      <c r="N9" s="17">
        <v>0.25918913749383399</v>
      </c>
      <c r="O9" s="17">
        <v>0.43283905101088899</v>
      </c>
      <c r="P9" s="17">
        <v>0.29946767364160998</v>
      </c>
      <c r="Q9" s="17">
        <v>0.411333039974008</v>
      </c>
      <c r="R9" s="17">
        <v>0.31333285303427</v>
      </c>
      <c r="S9" s="17">
        <v>0.37173715857328798</v>
      </c>
      <c r="T9" s="17">
        <v>0.44499088666589498</v>
      </c>
      <c r="U9" s="17">
        <v>0.38465386931995199</v>
      </c>
      <c r="V9" s="17">
        <v>0.32187144831238101</v>
      </c>
      <c r="W9" s="17">
        <v>0.31132562521018398</v>
      </c>
      <c r="X9" s="17">
        <v>0.37756252634363802</v>
      </c>
      <c r="Y9" s="17">
        <v>0.39454387290668902</v>
      </c>
      <c r="Z9" s="17"/>
      <c r="AA9" s="17">
        <v>0.37259722589295402</v>
      </c>
      <c r="AB9" s="17">
        <v>0.28945232115060399</v>
      </c>
      <c r="AC9" s="17">
        <v>0.374230674488925</v>
      </c>
      <c r="AD9" s="17">
        <v>0.36693910300159999</v>
      </c>
      <c r="AE9" s="17">
        <v>0.254910415049457</v>
      </c>
      <c r="AF9" s="17"/>
      <c r="AG9" s="17">
        <v>0.41124047219187498</v>
      </c>
      <c r="AH9" s="17">
        <v>0.327466804487692</v>
      </c>
      <c r="AI9" s="17">
        <v>0.35148343024103501</v>
      </c>
      <c r="AJ9" s="17">
        <v>0.40563616656101598</v>
      </c>
      <c r="AK9" s="17">
        <v>0.27313092174188203</v>
      </c>
    </row>
    <row r="10" spans="2:37" ht="16" x14ac:dyDescent="0.2">
      <c r="B10" s="18" t="s">
        <v>153</v>
      </c>
      <c r="C10" s="17">
        <v>0.28426804223921198</v>
      </c>
      <c r="D10" s="17">
        <v>0.24596814616475901</v>
      </c>
      <c r="E10" s="17">
        <v>0.32161468836849799</v>
      </c>
      <c r="F10" s="17"/>
      <c r="G10" s="17">
        <v>0.16012208237818301</v>
      </c>
      <c r="H10" s="17">
        <v>0.107236867079901</v>
      </c>
      <c r="I10" s="17">
        <v>0.25418058869835702</v>
      </c>
      <c r="J10" s="17">
        <v>0.33889441497981398</v>
      </c>
      <c r="K10" s="17">
        <v>0.34718848659418999</v>
      </c>
      <c r="L10" s="17">
        <v>0.44787199177459902</v>
      </c>
      <c r="M10" s="17"/>
      <c r="N10" s="17">
        <v>0.181105411296276</v>
      </c>
      <c r="O10" s="17">
        <v>0.30385400422366798</v>
      </c>
      <c r="P10" s="17">
        <v>0.34083252973307199</v>
      </c>
      <c r="Q10" s="17">
        <v>0.34416574911355302</v>
      </c>
      <c r="R10" s="17">
        <v>0.25817768186624301</v>
      </c>
      <c r="S10" s="17">
        <v>0.216144353189373</v>
      </c>
      <c r="T10" s="17">
        <v>0.26285337551256599</v>
      </c>
      <c r="U10" s="17">
        <v>0.21166549723088701</v>
      </c>
      <c r="V10" s="17">
        <v>0.27852499272808301</v>
      </c>
      <c r="W10" s="17">
        <v>0.39017680125655901</v>
      </c>
      <c r="X10" s="17">
        <v>0.32907987821267998</v>
      </c>
      <c r="Y10" s="17">
        <v>0.39904682158266902</v>
      </c>
      <c r="Z10" s="17"/>
      <c r="AA10" s="17">
        <v>0.25619501910319198</v>
      </c>
      <c r="AB10" s="17">
        <v>0.18254992745481899</v>
      </c>
      <c r="AC10" s="17">
        <v>0.29782246022759901</v>
      </c>
      <c r="AD10" s="17">
        <v>0.313631809386407</v>
      </c>
      <c r="AE10" s="17">
        <v>0.25492892302819398</v>
      </c>
      <c r="AF10" s="17"/>
      <c r="AG10" s="17">
        <v>0.296319006159105</v>
      </c>
      <c r="AH10" s="17">
        <v>0.23881829513517</v>
      </c>
      <c r="AI10" s="17">
        <v>0.335151093711407</v>
      </c>
      <c r="AJ10" s="17">
        <v>0.233926264275609</v>
      </c>
      <c r="AK10" s="17">
        <v>0.223619203587159</v>
      </c>
    </row>
    <row r="11" spans="2:37" ht="16" x14ac:dyDescent="0.2">
      <c r="B11" s="18" t="s">
        <v>184</v>
      </c>
      <c r="C11" s="17">
        <v>0.22925573612761799</v>
      </c>
      <c r="D11" s="17">
        <v>0.259100030790469</v>
      </c>
      <c r="E11" s="17">
        <v>0.20015423910045199</v>
      </c>
      <c r="F11" s="17"/>
      <c r="G11" s="17">
        <v>0.41686863494905702</v>
      </c>
      <c r="H11" s="17">
        <v>0.424773136872024</v>
      </c>
      <c r="I11" s="17">
        <v>0.26920369851764397</v>
      </c>
      <c r="J11" s="17">
        <v>0.16156101602488401</v>
      </c>
      <c r="K11" s="17">
        <v>0.121169101517457</v>
      </c>
      <c r="L11" s="17">
        <v>4.1558330392168601E-2</v>
      </c>
      <c r="M11" s="17"/>
      <c r="N11" s="17">
        <v>0.38173711953580403</v>
      </c>
      <c r="O11" s="17">
        <v>0.15965609433370001</v>
      </c>
      <c r="P11" s="17">
        <v>0.20311206483920599</v>
      </c>
      <c r="Q11" s="17">
        <v>0.15181035748569899</v>
      </c>
      <c r="R11" s="17">
        <v>0.27246960645018198</v>
      </c>
      <c r="S11" s="17">
        <v>0.27362357719749397</v>
      </c>
      <c r="T11" s="17">
        <v>0.19718946242976601</v>
      </c>
      <c r="U11" s="17">
        <v>0.24828083591984099</v>
      </c>
      <c r="V11" s="17">
        <v>0.230412261483701</v>
      </c>
      <c r="W11" s="17">
        <v>0.20012660104310601</v>
      </c>
      <c r="X11" s="17">
        <v>0.159939186105896</v>
      </c>
      <c r="Y11" s="17">
        <v>0.14460913111670601</v>
      </c>
      <c r="Z11" s="17"/>
      <c r="AA11" s="17">
        <v>0.26074733733363098</v>
      </c>
      <c r="AB11" s="17">
        <v>0.35117619849558801</v>
      </c>
      <c r="AC11" s="17">
        <v>0.16159094723786899</v>
      </c>
      <c r="AD11" s="17">
        <v>0.182758765249695</v>
      </c>
      <c r="AE11" s="17">
        <v>0.323790104548278</v>
      </c>
      <c r="AF11" s="17"/>
      <c r="AG11" s="17">
        <v>0.210477057502025</v>
      </c>
      <c r="AH11" s="17">
        <v>0.27425574528604801</v>
      </c>
      <c r="AI11" s="17">
        <v>0.18862363216685499</v>
      </c>
      <c r="AJ11" s="17">
        <v>0.21116670941276899</v>
      </c>
      <c r="AK11" s="17">
        <v>0.31122870467581898</v>
      </c>
    </row>
    <row r="12" spans="2:37" ht="16" x14ac:dyDescent="0.2">
      <c r="B12" s="18" t="s">
        <v>180</v>
      </c>
      <c r="C12" s="17">
        <v>0.15889906965662801</v>
      </c>
      <c r="D12" s="17">
        <v>0.187847057273933</v>
      </c>
      <c r="E12" s="17">
        <v>0.13067157139927699</v>
      </c>
      <c r="F12" s="17"/>
      <c r="G12" s="17">
        <v>0.27386442445961801</v>
      </c>
      <c r="H12" s="17">
        <v>0.31847971560236998</v>
      </c>
      <c r="I12" s="17">
        <v>0.20142663831841301</v>
      </c>
      <c r="J12" s="17">
        <v>0.116654548647006</v>
      </c>
      <c r="K12" s="17">
        <v>6.0008389396925398E-2</v>
      </c>
      <c r="L12" s="17">
        <v>1.9522695024195801E-2</v>
      </c>
      <c r="M12" s="17"/>
      <c r="N12" s="17">
        <v>0.23584496463923199</v>
      </c>
      <c r="O12" s="17">
        <v>0.10252516590147601</v>
      </c>
      <c r="P12" s="17">
        <v>0.168822890561762</v>
      </c>
      <c r="Q12" s="17">
        <v>0.101928381200194</v>
      </c>
      <c r="R12" s="17">
        <v>0.181211000902606</v>
      </c>
      <c r="S12" s="17">
        <v>0.204934653311099</v>
      </c>
      <c r="T12" s="17">
        <v>0.13401960562481099</v>
      </c>
      <c r="U12" s="17">
        <v>0.19640014527591301</v>
      </c>
      <c r="V12" s="17">
        <v>0.17495562082551999</v>
      </c>
      <c r="W12" s="17">
        <v>0.11235843260822399</v>
      </c>
      <c r="X12" s="17">
        <v>0.146441292175988</v>
      </c>
      <c r="Y12" s="17">
        <v>0.116477917563116</v>
      </c>
      <c r="Z12" s="17"/>
      <c r="AA12" s="17">
        <v>0.18673029875145</v>
      </c>
      <c r="AB12" s="17">
        <v>0.23576910321550601</v>
      </c>
      <c r="AC12" s="17">
        <v>0.14228723961696299</v>
      </c>
      <c r="AD12" s="17">
        <v>0.133455480224</v>
      </c>
      <c r="AE12" s="17">
        <v>0.180784003366108</v>
      </c>
      <c r="AF12" s="17"/>
      <c r="AG12" s="17">
        <v>0.13184192956115001</v>
      </c>
      <c r="AH12" s="17">
        <v>0.200802414104227</v>
      </c>
      <c r="AI12" s="17">
        <v>0.1173563541398</v>
      </c>
      <c r="AJ12" s="17">
        <v>0.15526322731624201</v>
      </c>
      <c r="AK12" s="17">
        <v>0.17203082695732699</v>
      </c>
    </row>
    <row r="13" spans="2:37" ht="16" x14ac:dyDescent="0.2">
      <c r="B13" s="18" t="s">
        <v>181</v>
      </c>
      <c r="C13" s="17">
        <v>0.101548809392698</v>
      </c>
      <c r="D13" s="17">
        <v>0.126208061285802</v>
      </c>
      <c r="E13" s="17">
        <v>7.7503304087035804E-2</v>
      </c>
      <c r="F13" s="17"/>
      <c r="G13" s="17">
        <v>0.17018971355669699</v>
      </c>
      <c r="H13" s="17">
        <v>0.221089483809293</v>
      </c>
      <c r="I13" s="17">
        <v>0.117162616226881</v>
      </c>
      <c r="J13" s="17">
        <v>7.0673239147023698E-2</v>
      </c>
      <c r="K13" s="17">
        <v>3.9142084690483997E-2</v>
      </c>
      <c r="L13" s="17">
        <v>1.3417820452393699E-2</v>
      </c>
      <c r="M13" s="17"/>
      <c r="N13" s="17">
        <v>0.18542153620774199</v>
      </c>
      <c r="O13" s="17">
        <v>5.2499642059364499E-2</v>
      </c>
      <c r="P13" s="17">
        <v>8.5898163844239706E-2</v>
      </c>
      <c r="Q13" s="17">
        <v>3.97462901488638E-2</v>
      </c>
      <c r="R13" s="17">
        <v>0.13768712952293399</v>
      </c>
      <c r="S13" s="17">
        <v>0.120712182547227</v>
      </c>
      <c r="T13" s="17">
        <v>9.0907428820803396E-2</v>
      </c>
      <c r="U13" s="17">
        <v>8.7795744969077605E-2</v>
      </c>
      <c r="V13" s="17">
        <v>0.11168493237254799</v>
      </c>
      <c r="W13" s="17">
        <v>0.10138874276607</v>
      </c>
      <c r="X13" s="17">
        <v>7.3940318371790201E-2</v>
      </c>
      <c r="Y13" s="17">
        <v>6.2905938058736496E-2</v>
      </c>
      <c r="Z13" s="17"/>
      <c r="AA13" s="17">
        <v>9.7302144872190702E-2</v>
      </c>
      <c r="AB13" s="17">
        <v>0.15963777791279801</v>
      </c>
      <c r="AC13" s="17">
        <v>9.2971043496011305E-2</v>
      </c>
      <c r="AD13" s="17">
        <v>8.5356841612708595E-2</v>
      </c>
      <c r="AE13" s="17">
        <v>0.163233704548364</v>
      </c>
      <c r="AF13" s="17"/>
      <c r="AG13" s="17">
        <v>7.3370128013543895E-2</v>
      </c>
      <c r="AH13" s="17">
        <v>0.134565876852969</v>
      </c>
      <c r="AI13" s="17">
        <v>7.7806478129899506E-2</v>
      </c>
      <c r="AJ13" s="17">
        <v>9.4141594769170805E-2</v>
      </c>
      <c r="AK13" s="17">
        <v>0.15749081535172499</v>
      </c>
    </row>
    <row r="14" spans="2:37" ht="16" x14ac:dyDescent="0.2">
      <c r="B14" s="18" t="s">
        <v>182</v>
      </c>
      <c r="C14" s="19">
        <v>5.1457016556783398E-2</v>
      </c>
      <c r="D14" s="19">
        <v>6.0396966225106798E-2</v>
      </c>
      <c r="E14" s="19">
        <v>4.27395741901666E-2</v>
      </c>
      <c r="F14" s="19"/>
      <c r="G14" s="19">
        <v>8.1696209843164794E-2</v>
      </c>
      <c r="H14" s="19">
        <v>0.105377611531737</v>
      </c>
      <c r="I14" s="19">
        <v>8.0825195118757603E-2</v>
      </c>
      <c r="J14" s="19">
        <v>3.9713816488323297E-2</v>
      </c>
      <c r="K14" s="19">
        <v>7.1179546692877998E-3</v>
      </c>
      <c r="L14" s="19">
        <v>3.1689240095787402E-3</v>
      </c>
      <c r="M14" s="19"/>
      <c r="N14" s="19">
        <v>0.11546016719174799</v>
      </c>
      <c r="O14" s="19">
        <v>2.5064558098448E-2</v>
      </c>
      <c r="P14" s="19">
        <v>5.9539977326806597E-2</v>
      </c>
      <c r="Q14" s="19">
        <v>1.59879218337379E-2</v>
      </c>
      <c r="R14" s="19">
        <v>0.10610616268554</v>
      </c>
      <c r="S14" s="19">
        <v>3.3902614806707802E-2</v>
      </c>
      <c r="T14" s="19">
        <v>2.69429669279251E-2</v>
      </c>
      <c r="U14" s="19">
        <v>8.2524083520498906E-2</v>
      </c>
      <c r="V14" s="19">
        <v>3.3655216115024998E-2</v>
      </c>
      <c r="W14" s="19">
        <v>2.97718209977498E-2</v>
      </c>
      <c r="X14" s="19">
        <v>4.6799464648777198E-2</v>
      </c>
      <c r="Y14" s="19">
        <v>3.9338307999568299E-2</v>
      </c>
      <c r="Z14" s="19"/>
      <c r="AA14" s="19">
        <v>7.1380026398256802E-2</v>
      </c>
      <c r="AB14" s="19">
        <v>9.1053366766411403E-2</v>
      </c>
      <c r="AC14" s="19">
        <v>2.38120214403095E-2</v>
      </c>
      <c r="AD14" s="19">
        <v>3.8361956782178998E-2</v>
      </c>
      <c r="AE14" s="19">
        <v>7.3581877136578502E-2</v>
      </c>
      <c r="AF14" s="19"/>
      <c r="AG14" s="19">
        <v>5.4555334643268998E-2</v>
      </c>
      <c r="AH14" s="19">
        <v>6.2251202636452903E-2</v>
      </c>
      <c r="AI14" s="19">
        <v>3.0031120175836298E-2</v>
      </c>
      <c r="AJ14" s="19">
        <v>5.1210790883436601E-2</v>
      </c>
      <c r="AK14" s="19">
        <v>8.5183524365367802E-2</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193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184</v>
      </c>
      <c r="C9" s="17">
        <v>0.34267697983686901</v>
      </c>
      <c r="D9" s="17">
        <v>0.39171053591147698</v>
      </c>
      <c r="E9" s="17">
        <v>0.29480845829158198</v>
      </c>
      <c r="F9" s="17"/>
      <c r="G9" s="17">
        <v>0.41976491654738401</v>
      </c>
      <c r="H9" s="17">
        <v>0.500359562191659</v>
      </c>
      <c r="I9" s="17">
        <v>0.35391233468040001</v>
      </c>
      <c r="J9" s="17">
        <v>0.34051513331903499</v>
      </c>
      <c r="K9" s="17">
        <v>0.30763698891274399</v>
      </c>
      <c r="L9" s="17">
        <v>0.180088942537803</v>
      </c>
      <c r="M9" s="17"/>
      <c r="N9" s="17">
        <v>0.42392216562748802</v>
      </c>
      <c r="O9" s="17">
        <v>0.29369001406370998</v>
      </c>
      <c r="P9" s="17">
        <v>0.31719472255352099</v>
      </c>
      <c r="Q9" s="17">
        <v>0.28388713154338702</v>
      </c>
      <c r="R9" s="17">
        <v>0.31405812483150802</v>
      </c>
      <c r="S9" s="17">
        <v>0.40649267705965803</v>
      </c>
      <c r="T9" s="17">
        <v>0.298201809426488</v>
      </c>
      <c r="U9" s="17">
        <v>0.40967130852311701</v>
      </c>
      <c r="V9" s="17">
        <v>0.41082373064611499</v>
      </c>
      <c r="W9" s="17">
        <v>0.30684470583669499</v>
      </c>
      <c r="X9" s="17">
        <v>0.26571704273808999</v>
      </c>
      <c r="Y9" s="17">
        <v>0.30940279078638699</v>
      </c>
      <c r="Z9" s="17"/>
      <c r="AA9" s="17">
        <v>0.32675169764045098</v>
      </c>
      <c r="AB9" s="17">
        <v>0.43433295747124101</v>
      </c>
      <c r="AC9" s="17">
        <v>0.29073638276096597</v>
      </c>
      <c r="AD9" s="17">
        <v>0.34523687985585599</v>
      </c>
      <c r="AE9" s="17">
        <v>0.388777440066085</v>
      </c>
      <c r="AF9" s="17"/>
      <c r="AG9" s="17">
        <v>0.32567718942624502</v>
      </c>
      <c r="AH9" s="17">
        <v>0.38874069368333503</v>
      </c>
      <c r="AI9" s="17">
        <v>0.32109000321960102</v>
      </c>
      <c r="AJ9" s="17">
        <v>0.33433500677491002</v>
      </c>
      <c r="AK9" s="17">
        <v>0.349455047950881</v>
      </c>
    </row>
    <row r="10" spans="2:37" ht="32" x14ac:dyDescent="0.2">
      <c r="B10" s="18" t="s">
        <v>185</v>
      </c>
      <c r="C10" s="17">
        <v>0.31562119897466101</v>
      </c>
      <c r="D10" s="17">
        <v>0.29419991560328801</v>
      </c>
      <c r="E10" s="17">
        <v>0.33653351386021002</v>
      </c>
      <c r="F10" s="17"/>
      <c r="G10" s="17">
        <v>0.229362348422881</v>
      </c>
      <c r="H10" s="17">
        <v>0.22074204236978001</v>
      </c>
      <c r="I10" s="17">
        <v>0.277662776120986</v>
      </c>
      <c r="J10" s="17">
        <v>0.35034888255790497</v>
      </c>
      <c r="K10" s="17">
        <v>0.392896746415003</v>
      </c>
      <c r="L10" s="17">
        <v>0.40035517696789902</v>
      </c>
      <c r="M10" s="17"/>
      <c r="N10" s="17">
        <v>0.23063725802979201</v>
      </c>
      <c r="O10" s="17">
        <v>0.36769023130713202</v>
      </c>
      <c r="P10" s="17">
        <v>0.34829262902992802</v>
      </c>
      <c r="Q10" s="17">
        <v>0.410463361558005</v>
      </c>
      <c r="R10" s="17">
        <v>0.32628435105949599</v>
      </c>
      <c r="S10" s="17">
        <v>0.28827568699172601</v>
      </c>
      <c r="T10" s="17">
        <v>0.34794963226926701</v>
      </c>
      <c r="U10" s="17">
        <v>0.171634031585471</v>
      </c>
      <c r="V10" s="17">
        <v>0.26614467216308701</v>
      </c>
      <c r="W10" s="17">
        <v>0.346760166069358</v>
      </c>
      <c r="X10" s="17">
        <v>0.35039956051453103</v>
      </c>
      <c r="Y10" s="17">
        <v>0.30882003197908398</v>
      </c>
      <c r="Z10" s="17"/>
      <c r="AA10" s="17">
        <v>0.34954135623160398</v>
      </c>
      <c r="AB10" s="17">
        <v>0.25518704676276999</v>
      </c>
      <c r="AC10" s="17">
        <v>0.363078556876898</v>
      </c>
      <c r="AD10" s="17">
        <v>0.308918870804401</v>
      </c>
      <c r="AE10" s="17">
        <v>0.27055157868677399</v>
      </c>
      <c r="AF10" s="17"/>
      <c r="AG10" s="17">
        <v>0.35652031325861999</v>
      </c>
      <c r="AH10" s="17">
        <v>0.28707509422368099</v>
      </c>
      <c r="AI10" s="17">
        <v>0.33926209991443501</v>
      </c>
      <c r="AJ10" s="17">
        <v>0.31251213559003999</v>
      </c>
      <c r="AK10" s="17">
        <v>0.26000770480624302</v>
      </c>
    </row>
    <row r="11" spans="2:37" ht="16" x14ac:dyDescent="0.2">
      <c r="B11" s="18" t="s">
        <v>180</v>
      </c>
      <c r="C11" s="17">
        <v>0.224293961086757</v>
      </c>
      <c r="D11" s="17">
        <v>0.26161382571474601</v>
      </c>
      <c r="E11" s="17">
        <v>0.18786081433937701</v>
      </c>
      <c r="F11" s="17"/>
      <c r="G11" s="17">
        <v>0.302366233521419</v>
      </c>
      <c r="H11" s="17">
        <v>0.338690445477002</v>
      </c>
      <c r="I11" s="17">
        <v>0.28288706075812498</v>
      </c>
      <c r="J11" s="17">
        <v>0.18356353408551099</v>
      </c>
      <c r="K11" s="17">
        <v>0.158845743732416</v>
      </c>
      <c r="L11" s="17">
        <v>0.109365161809917</v>
      </c>
      <c r="M11" s="17"/>
      <c r="N11" s="17">
        <v>0.27348151410146598</v>
      </c>
      <c r="O11" s="17">
        <v>0.18043144426080601</v>
      </c>
      <c r="P11" s="17">
        <v>0.20429052817587301</v>
      </c>
      <c r="Q11" s="17">
        <v>0.187308561488715</v>
      </c>
      <c r="R11" s="17">
        <v>0.28418555823381902</v>
      </c>
      <c r="S11" s="17">
        <v>0.23310806224918701</v>
      </c>
      <c r="T11" s="17">
        <v>0.21489939236783401</v>
      </c>
      <c r="U11" s="17">
        <v>0.29900393490508098</v>
      </c>
      <c r="V11" s="17">
        <v>0.24117134767836201</v>
      </c>
      <c r="W11" s="17">
        <v>0.164191974112815</v>
      </c>
      <c r="X11" s="17">
        <v>0.21312954107559601</v>
      </c>
      <c r="Y11" s="17">
        <v>0.24598048650485499</v>
      </c>
      <c r="Z11" s="17"/>
      <c r="AA11" s="17">
        <v>0.20922262088114399</v>
      </c>
      <c r="AB11" s="17">
        <v>0.28295284989230501</v>
      </c>
      <c r="AC11" s="17">
        <v>0.18931703498795399</v>
      </c>
      <c r="AD11" s="17">
        <v>0.20661802213417299</v>
      </c>
      <c r="AE11" s="17">
        <v>0.283135192003447</v>
      </c>
      <c r="AF11" s="17"/>
      <c r="AG11" s="17">
        <v>0.18467332410092099</v>
      </c>
      <c r="AH11" s="17">
        <v>0.259203163044813</v>
      </c>
      <c r="AI11" s="17">
        <v>0.19294509091245701</v>
      </c>
      <c r="AJ11" s="17">
        <v>0.25505639594348301</v>
      </c>
      <c r="AK11" s="17">
        <v>0.272846759201406</v>
      </c>
    </row>
    <row r="12" spans="2:37" ht="16" x14ac:dyDescent="0.2">
      <c r="B12" s="18" t="s">
        <v>153</v>
      </c>
      <c r="C12" s="17">
        <v>0.16708852393760301</v>
      </c>
      <c r="D12" s="17">
        <v>0.13144252338892101</v>
      </c>
      <c r="E12" s="17">
        <v>0.20188757752188299</v>
      </c>
      <c r="F12" s="17"/>
      <c r="G12" s="17">
        <v>0.11327222929956</v>
      </c>
      <c r="H12" s="17">
        <v>5.1690153904453501E-2</v>
      </c>
      <c r="I12" s="17">
        <v>0.14811418581713401</v>
      </c>
      <c r="J12" s="17">
        <v>0.177732664014143</v>
      </c>
      <c r="K12" s="17">
        <v>0.17055372301963301</v>
      </c>
      <c r="L12" s="17">
        <v>0.30059434967361198</v>
      </c>
      <c r="M12" s="17"/>
      <c r="N12" s="17">
        <v>0.13272472273973401</v>
      </c>
      <c r="O12" s="17">
        <v>0.17011179794405301</v>
      </c>
      <c r="P12" s="17">
        <v>0.15263298396592401</v>
      </c>
      <c r="Q12" s="17">
        <v>0.198042565563564</v>
      </c>
      <c r="R12" s="17">
        <v>0.10395033995889399</v>
      </c>
      <c r="S12" s="17">
        <v>0.115732824237681</v>
      </c>
      <c r="T12" s="17">
        <v>0.19904708283040001</v>
      </c>
      <c r="U12" s="17">
        <v>0.20702048946690699</v>
      </c>
      <c r="V12" s="17">
        <v>0.161284743002158</v>
      </c>
      <c r="W12" s="17">
        <v>0.216771673332847</v>
      </c>
      <c r="X12" s="17">
        <v>0.19028751466900701</v>
      </c>
      <c r="Y12" s="17">
        <v>0.25639528389066402</v>
      </c>
      <c r="Z12" s="17"/>
      <c r="AA12" s="17">
        <v>0.14392161195405501</v>
      </c>
      <c r="AB12" s="17">
        <v>0.10827511443910399</v>
      </c>
      <c r="AC12" s="17">
        <v>0.16569278319019401</v>
      </c>
      <c r="AD12" s="17">
        <v>0.17302607389772101</v>
      </c>
      <c r="AE12" s="17">
        <v>0.132004321711991</v>
      </c>
      <c r="AF12" s="17"/>
      <c r="AG12" s="17">
        <v>0.155506043689662</v>
      </c>
      <c r="AH12" s="17">
        <v>0.13651925307392801</v>
      </c>
      <c r="AI12" s="17">
        <v>0.18182486967777201</v>
      </c>
      <c r="AJ12" s="17">
        <v>0.14101352424003</v>
      </c>
      <c r="AK12" s="17">
        <v>0.15665551193230301</v>
      </c>
    </row>
    <row r="13" spans="2:37" ht="16" x14ac:dyDescent="0.2">
      <c r="B13" s="18" t="s">
        <v>181</v>
      </c>
      <c r="C13" s="17">
        <v>0.12371815485786</v>
      </c>
      <c r="D13" s="17">
        <v>0.138334870970378</v>
      </c>
      <c r="E13" s="17">
        <v>0.109448731096531</v>
      </c>
      <c r="F13" s="17"/>
      <c r="G13" s="17">
        <v>0.138010614755436</v>
      </c>
      <c r="H13" s="17">
        <v>0.19846569330459299</v>
      </c>
      <c r="I13" s="17">
        <v>0.14914852804508499</v>
      </c>
      <c r="J13" s="17">
        <v>0.12210030454163601</v>
      </c>
      <c r="K13" s="17">
        <v>9.7738065888807499E-2</v>
      </c>
      <c r="L13" s="17">
        <v>5.1809493784007003E-2</v>
      </c>
      <c r="M13" s="17"/>
      <c r="N13" s="17">
        <v>0.16689658791048301</v>
      </c>
      <c r="O13" s="17">
        <v>0.111518971833494</v>
      </c>
      <c r="P13" s="17">
        <v>0.116269919021707</v>
      </c>
      <c r="Q13" s="17">
        <v>0.100087940237507</v>
      </c>
      <c r="R13" s="17">
        <v>0.20891628269808801</v>
      </c>
      <c r="S13" s="17">
        <v>0.12277476022929</v>
      </c>
      <c r="T13" s="17">
        <v>8.7240279818111194E-2</v>
      </c>
      <c r="U13" s="17">
        <v>8.0006975118974796E-2</v>
      </c>
      <c r="V13" s="17">
        <v>0.124255517682655</v>
      </c>
      <c r="W13" s="17">
        <v>0.120328747558821</v>
      </c>
      <c r="X13" s="17">
        <v>8.3609167650876504E-2</v>
      </c>
      <c r="Y13" s="17">
        <v>9.9962358817222402E-2</v>
      </c>
      <c r="Z13" s="17"/>
      <c r="AA13" s="17">
        <v>0.129284544246832</v>
      </c>
      <c r="AB13" s="17">
        <v>0.18568024268992001</v>
      </c>
      <c r="AC13" s="17">
        <v>9.3402214944441606E-2</v>
      </c>
      <c r="AD13" s="17">
        <v>0.10823816568274799</v>
      </c>
      <c r="AE13" s="17">
        <v>0.136906162538001</v>
      </c>
      <c r="AF13" s="17"/>
      <c r="AG13" s="17">
        <v>0.121494849611043</v>
      </c>
      <c r="AH13" s="17">
        <v>0.15952269663996099</v>
      </c>
      <c r="AI13" s="17">
        <v>8.2322024593780005E-2</v>
      </c>
      <c r="AJ13" s="17">
        <v>0.108946777015755</v>
      </c>
      <c r="AK13" s="17">
        <v>0.114863838229119</v>
      </c>
    </row>
    <row r="14" spans="2:37" ht="16" x14ac:dyDescent="0.2">
      <c r="B14" s="18" t="s">
        <v>182</v>
      </c>
      <c r="C14" s="19">
        <v>8.0738828375859703E-2</v>
      </c>
      <c r="D14" s="19">
        <v>9.52649468740044E-2</v>
      </c>
      <c r="E14" s="19">
        <v>6.6557849634692703E-2</v>
      </c>
      <c r="F14" s="19"/>
      <c r="G14" s="19">
        <v>7.7116719976943804E-2</v>
      </c>
      <c r="H14" s="19">
        <v>0.114997177213409</v>
      </c>
      <c r="I14" s="19">
        <v>0.13312053250863001</v>
      </c>
      <c r="J14" s="19">
        <v>6.9678182114495696E-2</v>
      </c>
      <c r="K14" s="19">
        <v>5.2427171464435998E-2</v>
      </c>
      <c r="L14" s="19">
        <v>4.0842068631661503E-2</v>
      </c>
      <c r="M14" s="19"/>
      <c r="N14" s="19">
        <v>0.14381163604845801</v>
      </c>
      <c r="O14" s="19">
        <v>6.5489049790066797E-2</v>
      </c>
      <c r="P14" s="19">
        <v>5.2607593036868003E-2</v>
      </c>
      <c r="Q14" s="19">
        <v>2.0637460571179499E-2</v>
      </c>
      <c r="R14" s="19">
        <v>0.1113473538961</v>
      </c>
      <c r="S14" s="19">
        <v>8.1369426797956099E-2</v>
      </c>
      <c r="T14" s="19">
        <v>8.2637995055567695E-2</v>
      </c>
      <c r="U14" s="19">
        <v>7.6391537968608203E-2</v>
      </c>
      <c r="V14" s="19">
        <v>6.9686846510704406E-2</v>
      </c>
      <c r="W14" s="19">
        <v>9.0680902892261703E-2</v>
      </c>
      <c r="X14" s="19">
        <v>8.0329079950588494E-2</v>
      </c>
      <c r="Y14" s="19">
        <v>4.5785957183728E-2</v>
      </c>
      <c r="Z14" s="19"/>
      <c r="AA14" s="19">
        <v>0.10546819423559101</v>
      </c>
      <c r="AB14" s="19">
        <v>0.10632317155587</v>
      </c>
      <c r="AC14" s="19">
        <v>7.5358951862422099E-2</v>
      </c>
      <c r="AD14" s="19">
        <v>7.1866630602199694E-2</v>
      </c>
      <c r="AE14" s="19">
        <v>8.4506910271523503E-2</v>
      </c>
      <c r="AF14" s="19"/>
      <c r="AG14" s="19">
        <v>8.2835684703512505E-2</v>
      </c>
      <c r="AH14" s="19">
        <v>8.3357603064417599E-2</v>
      </c>
      <c r="AI14" s="19">
        <v>8.1031917080190002E-2</v>
      </c>
      <c r="AJ14" s="19">
        <v>8.41839768051931E-2</v>
      </c>
      <c r="AK14" s="19">
        <v>9.0642325270164803E-2</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193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184</v>
      </c>
      <c r="C9" s="17">
        <v>0.35010285320618401</v>
      </c>
      <c r="D9" s="17">
        <v>0.38406750349700097</v>
      </c>
      <c r="E9" s="17">
        <v>0.316945201092389</v>
      </c>
      <c r="F9" s="17"/>
      <c r="G9" s="17">
        <v>0.40009999951941</v>
      </c>
      <c r="H9" s="17">
        <v>0.45275980681370998</v>
      </c>
      <c r="I9" s="17">
        <v>0.40197298263217801</v>
      </c>
      <c r="J9" s="17">
        <v>0.35899093773757301</v>
      </c>
      <c r="K9" s="17">
        <v>0.30844226813749498</v>
      </c>
      <c r="L9" s="17">
        <v>0.212548038589149</v>
      </c>
      <c r="M9" s="17"/>
      <c r="N9" s="17">
        <v>0.37819947782560298</v>
      </c>
      <c r="O9" s="17">
        <v>0.31773027479434501</v>
      </c>
      <c r="P9" s="17">
        <v>0.35131312229578199</v>
      </c>
      <c r="Q9" s="17">
        <v>0.30319084716509398</v>
      </c>
      <c r="R9" s="17">
        <v>0.347549322068477</v>
      </c>
      <c r="S9" s="17">
        <v>0.37593936229652802</v>
      </c>
      <c r="T9" s="17">
        <v>0.33016050712699002</v>
      </c>
      <c r="U9" s="17">
        <v>0.387844341127423</v>
      </c>
      <c r="V9" s="17">
        <v>0.42313243605043799</v>
      </c>
      <c r="W9" s="17">
        <v>0.31486704340474297</v>
      </c>
      <c r="X9" s="17">
        <v>0.33880180440962698</v>
      </c>
      <c r="Y9" s="17">
        <v>0.28419132023827498</v>
      </c>
      <c r="Z9" s="17"/>
      <c r="AA9" s="17">
        <v>0.36102689543191901</v>
      </c>
      <c r="AB9" s="17">
        <v>0.41056044718583701</v>
      </c>
      <c r="AC9" s="17">
        <v>0.30139671171016302</v>
      </c>
      <c r="AD9" s="17">
        <v>0.34825666748433098</v>
      </c>
      <c r="AE9" s="17">
        <v>0.41447828514350998</v>
      </c>
      <c r="AF9" s="17"/>
      <c r="AG9" s="17">
        <v>0.351544947387808</v>
      </c>
      <c r="AH9" s="17">
        <v>0.38515045023661998</v>
      </c>
      <c r="AI9" s="17">
        <v>0.30522537723308402</v>
      </c>
      <c r="AJ9" s="17">
        <v>0.33462697337236402</v>
      </c>
      <c r="AK9" s="17">
        <v>0.40031146387863797</v>
      </c>
    </row>
    <row r="10" spans="2:37" ht="32" x14ac:dyDescent="0.2">
      <c r="B10" s="18" t="s">
        <v>185</v>
      </c>
      <c r="C10" s="17">
        <v>0.31557367116900198</v>
      </c>
      <c r="D10" s="17">
        <v>0.28769882648893103</v>
      </c>
      <c r="E10" s="17">
        <v>0.34278621111020802</v>
      </c>
      <c r="F10" s="17"/>
      <c r="G10" s="17">
        <v>0.22424642977206999</v>
      </c>
      <c r="H10" s="17">
        <v>0.22321050408023899</v>
      </c>
      <c r="I10" s="17">
        <v>0.27494338609069102</v>
      </c>
      <c r="J10" s="17">
        <v>0.33924206682319602</v>
      </c>
      <c r="K10" s="17">
        <v>0.38955224259319099</v>
      </c>
      <c r="L10" s="17">
        <v>0.41495330982089901</v>
      </c>
      <c r="M10" s="17"/>
      <c r="N10" s="17">
        <v>0.230679453435576</v>
      </c>
      <c r="O10" s="17">
        <v>0.355723947990986</v>
      </c>
      <c r="P10" s="17">
        <v>0.312752264705561</v>
      </c>
      <c r="Q10" s="17">
        <v>0.36652506392558898</v>
      </c>
      <c r="R10" s="17">
        <v>0.36382737385757502</v>
      </c>
      <c r="S10" s="17">
        <v>0.27057039810010802</v>
      </c>
      <c r="T10" s="17">
        <v>0.35833510925394102</v>
      </c>
      <c r="U10" s="17">
        <v>0.212455842437726</v>
      </c>
      <c r="V10" s="17">
        <v>0.27014592773264101</v>
      </c>
      <c r="W10" s="17">
        <v>0.37485902598257798</v>
      </c>
      <c r="X10" s="17">
        <v>0.386953573823548</v>
      </c>
      <c r="Y10" s="17">
        <v>0.30870219710671498</v>
      </c>
      <c r="Z10" s="17"/>
      <c r="AA10" s="17">
        <v>0.336606056939528</v>
      </c>
      <c r="AB10" s="17">
        <v>0.26558010295700102</v>
      </c>
      <c r="AC10" s="17">
        <v>0.35991267259618498</v>
      </c>
      <c r="AD10" s="17">
        <v>0.303458857487996</v>
      </c>
      <c r="AE10" s="17">
        <v>0.24206242025070701</v>
      </c>
      <c r="AF10" s="17"/>
      <c r="AG10" s="17">
        <v>0.34905412271501002</v>
      </c>
      <c r="AH10" s="17">
        <v>0.29525432872879798</v>
      </c>
      <c r="AI10" s="17">
        <v>0.348331383333363</v>
      </c>
      <c r="AJ10" s="17">
        <v>0.29619617290549599</v>
      </c>
      <c r="AK10" s="17">
        <v>0.22341287631356699</v>
      </c>
    </row>
    <row r="11" spans="2:37" ht="16" x14ac:dyDescent="0.2">
      <c r="B11" s="18" t="s">
        <v>180</v>
      </c>
      <c r="C11" s="17">
        <v>0.213050395629649</v>
      </c>
      <c r="D11" s="17">
        <v>0.23854495432599701</v>
      </c>
      <c r="E11" s="17">
        <v>0.18816158621132201</v>
      </c>
      <c r="F11" s="17"/>
      <c r="G11" s="17">
        <v>0.26735117894214799</v>
      </c>
      <c r="H11" s="17">
        <v>0.31397656072476698</v>
      </c>
      <c r="I11" s="17">
        <v>0.28410887762433801</v>
      </c>
      <c r="J11" s="17">
        <v>0.18803271662137599</v>
      </c>
      <c r="K11" s="17">
        <v>0.12999225772572401</v>
      </c>
      <c r="L11" s="17">
        <v>0.113709558760329</v>
      </c>
      <c r="M11" s="17"/>
      <c r="N11" s="17">
        <v>0.277672347959943</v>
      </c>
      <c r="O11" s="17">
        <v>0.17507121432153899</v>
      </c>
      <c r="P11" s="17">
        <v>0.182007976618907</v>
      </c>
      <c r="Q11" s="17">
        <v>0.18342466871264199</v>
      </c>
      <c r="R11" s="17">
        <v>0.29601668090755601</v>
      </c>
      <c r="S11" s="17">
        <v>0.19417089569972601</v>
      </c>
      <c r="T11" s="17">
        <v>0.178225487826906</v>
      </c>
      <c r="U11" s="17">
        <v>0.35460745032649998</v>
      </c>
      <c r="V11" s="17">
        <v>0.224358680147629</v>
      </c>
      <c r="W11" s="17">
        <v>0.15351176678882</v>
      </c>
      <c r="X11" s="17">
        <v>0.188753087361098</v>
      </c>
      <c r="Y11" s="17">
        <v>0.19288557648700599</v>
      </c>
      <c r="Z11" s="17"/>
      <c r="AA11" s="17">
        <v>0.21486658881322199</v>
      </c>
      <c r="AB11" s="17">
        <v>0.27591449793000999</v>
      </c>
      <c r="AC11" s="17">
        <v>0.168685863194935</v>
      </c>
      <c r="AD11" s="17">
        <v>0.19802383768037801</v>
      </c>
      <c r="AE11" s="17">
        <v>0.273492456532612</v>
      </c>
      <c r="AF11" s="17"/>
      <c r="AG11" s="17">
        <v>0.16326478507418399</v>
      </c>
      <c r="AH11" s="17">
        <v>0.24352955351590599</v>
      </c>
      <c r="AI11" s="17">
        <v>0.19407362897188299</v>
      </c>
      <c r="AJ11" s="17">
        <v>0.25173022719947802</v>
      </c>
      <c r="AK11" s="17">
        <v>0.264246402334124</v>
      </c>
    </row>
    <row r="12" spans="2:37" ht="16" x14ac:dyDescent="0.2">
      <c r="B12" s="18" t="s">
        <v>153</v>
      </c>
      <c r="C12" s="17">
        <v>0.164110511845977</v>
      </c>
      <c r="D12" s="17">
        <v>0.13788954144985799</v>
      </c>
      <c r="E12" s="17">
        <v>0.189708473463023</v>
      </c>
      <c r="F12" s="17"/>
      <c r="G12" s="17">
        <v>0.11404797580125001</v>
      </c>
      <c r="H12" s="17">
        <v>6.7285555195149699E-2</v>
      </c>
      <c r="I12" s="17">
        <v>0.149658053926639</v>
      </c>
      <c r="J12" s="17">
        <v>0.162887976350786</v>
      </c>
      <c r="K12" s="17">
        <v>0.18823218778452699</v>
      </c>
      <c r="L12" s="17">
        <v>0.27219265112031099</v>
      </c>
      <c r="M12" s="17"/>
      <c r="N12" s="17">
        <v>0.135626206348158</v>
      </c>
      <c r="O12" s="17">
        <v>0.183884756335146</v>
      </c>
      <c r="P12" s="17">
        <v>0.18371837170789501</v>
      </c>
      <c r="Q12" s="17">
        <v>0.200391532953408</v>
      </c>
      <c r="R12" s="17">
        <v>9.4482274336873395E-2</v>
      </c>
      <c r="S12" s="17">
        <v>0.126871960039838</v>
      </c>
      <c r="T12" s="17">
        <v>0.17680717862530199</v>
      </c>
      <c r="U12" s="17">
        <v>0.16608940529490601</v>
      </c>
      <c r="V12" s="17">
        <v>0.162525198622159</v>
      </c>
      <c r="W12" s="17">
        <v>0.18087374792331801</v>
      </c>
      <c r="X12" s="17">
        <v>0.154868041851072</v>
      </c>
      <c r="Y12" s="17">
        <v>0.258751238872024</v>
      </c>
      <c r="Z12" s="17"/>
      <c r="AA12" s="17">
        <v>0.14294896447830199</v>
      </c>
      <c r="AB12" s="17">
        <v>0.111087178555861</v>
      </c>
      <c r="AC12" s="17">
        <v>0.16178686167212</v>
      </c>
      <c r="AD12" s="17">
        <v>0.18965616596476101</v>
      </c>
      <c r="AE12" s="17">
        <v>0.13846436477494101</v>
      </c>
      <c r="AF12" s="17"/>
      <c r="AG12" s="17">
        <v>0.161335359781307</v>
      </c>
      <c r="AH12" s="17">
        <v>0.1328551744799</v>
      </c>
      <c r="AI12" s="17">
        <v>0.18921738464582999</v>
      </c>
      <c r="AJ12" s="17">
        <v>0.146748922907114</v>
      </c>
      <c r="AK12" s="17">
        <v>0.13984557271390799</v>
      </c>
    </row>
    <row r="13" spans="2:37" ht="16" x14ac:dyDescent="0.2">
      <c r="B13" s="18" t="s">
        <v>181</v>
      </c>
      <c r="C13" s="17">
        <v>0.118103684505257</v>
      </c>
      <c r="D13" s="17">
        <v>0.13364145757974399</v>
      </c>
      <c r="E13" s="17">
        <v>0.10293508804347599</v>
      </c>
      <c r="F13" s="17"/>
      <c r="G13" s="17">
        <v>0.155135853673076</v>
      </c>
      <c r="H13" s="17">
        <v>0.20768509654370501</v>
      </c>
      <c r="I13" s="17">
        <v>0.12621768337461101</v>
      </c>
      <c r="J13" s="17">
        <v>0.11223853394184601</v>
      </c>
      <c r="K13" s="17">
        <v>7.8053625941396407E-2</v>
      </c>
      <c r="L13" s="17">
        <v>4.60552962059892E-2</v>
      </c>
      <c r="M13" s="17"/>
      <c r="N13" s="17">
        <v>0.20478905977158801</v>
      </c>
      <c r="O13" s="17">
        <v>9.71969431542275E-2</v>
      </c>
      <c r="P13" s="17">
        <v>0.130461871903615</v>
      </c>
      <c r="Q13" s="17">
        <v>5.5634918367729803E-2</v>
      </c>
      <c r="R13" s="17">
        <v>0.100460296794457</v>
      </c>
      <c r="S13" s="17">
        <v>0.15666390867600299</v>
      </c>
      <c r="T13" s="17">
        <v>8.6898274230531994E-2</v>
      </c>
      <c r="U13" s="17">
        <v>6.6155425479897903E-2</v>
      </c>
      <c r="V13" s="17">
        <v>0.119635660357764</v>
      </c>
      <c r="W13" s="17">
        <v>0.11646499466245</v>
      </c>
      <c r="X13" s="17">
        <v>8.1987220335409797E-2</v>
      </c>
      <c r="Y13" s="17">
        <v>9.48583231811541E-2</v>
      </c>
      <c r="Z13" s="17"/>
      <c r="AA13" s="17">
        <v>0.114542786011247</v>
      </c>
      <c r="AB13" s="17">
        <v>0.16047788244684999</v>
      </c>
      <c r="AC13" s="17">
        <v>0.10708057293173399</v>
      </c>
      <c r="AD13" s="17">
        <v>9.5662267914752505E-2</v>
      </c>
      <c r="AE13" s="17">
        <v>0.16121624554007599</v>
      </c>
      <c r="AF13" s="17"/>
      <c r="AG13" s="17">
        <v>0.104197462606164</v>
      </c>
      <c r="AH13" s="17">
        <v>0.137738642874874</v>
      </c>
      <c r="AI13" s="17">
        <v>0.10868167284477399</v>
      </c>
      <c r="AJ13" s="17">
        <v>8.5150891850647004E-2</v>
      </c>
      <c r="AK13" s="17">
        <v>0.15594474582308401</v>
      </c>
    </row>
    <row r="14" spans="2:37" ht="16" x14ac:dyDescent="0.2">
      <c r="B14" s="18" t="s">
        <v>182</v>
      </c>
      <c r="C14" s="19">
        <v>7.2422101993817503E-2</v>
      </c>
      <c r="D14" s="19">
        <v>8.0919380214858602E-2</v>
      </c>
      <c r="E14" s="19">
        <v>6.4126718624491902E-2</v>
      </c>
      <c r="F14" s="19"/>
      <c r="G14" s="19">
        <v>7.6690910639884993E-2</v>
      </c>
      <c r="H14" s="19">
        <v>0.102518346693768</v>
      </c>
      <c r="I14" s="19">
        <v>0.10751573764924</v>
      </c>
      <c r="J14" s="19">
        <v>7.1217740897490694E-2</v>
      </c>
      <c r="K14" s="19">
        <v>5.1204154927137702E-2</v>
      </c>
      <c r="L14" s="19">
        <v>3.1959237769964802E-2</v>
      </c>
      <c r="M14" s="19"/>
      <c r="N14" s="19">
        <v>0.12074768520668699</v>
      </c>
      <c r="O14" s="19">
        <v>6.0490096964222903E-2</v>
      </c>
      <c r="P14" s="19">
        <v>7.0259610654593699E-2</v>
      </c>
      <c r="Q14" s="19">
        <v>3.12037098928814E-2</v>
      </c>
      <c r="R14" s="19">
        <v>8.5932409107157604E-2</v>
      </c>
      <c r="S14" s="19">
        <v>8.9065237100829697E-2</v>
      </c>
      <c r="T14" s="19">
        <v>7.1318481273533005E-2</v>
      </c>
      <c r="U14" s="19">
        <v>5.8641183311077899E-2</v>
      </c>
      <c r="V14" s="19">
        <v>3.8456233443431902E-2</v>
      </c>
      <c r="W14" s="19">
        <v>0.101896011151638</v>
      </c>
      <c r="X14" s="19">
        <v>4.7689243166312303E-2</v>
      </c>
      <c r="Y14" s="19">
        <v>4.4682153040491203E-2</v>
      </c>
      <c r="Z14" s="19"/>
      <c r="AA14" s="19">
        <v>0.10077522304445299</v>
      </c>
      <c r="AB14" s="19">
        <v>8.7496817425131795E-2</v>
      </c>
      <c r="AC14" s="19">
        <v>7.2602789163514495E-2</v>
      </c>
      <c r="AD14" s="19">
        <v>6.6620411735501303E-2</v>
      </c>
      <c r="AE14" s="19">
        <v>7.0107155201726598E-2</v>
      </c>
      <c r="AF14" s="19"/>
      <c r="AG14" s="19">
        <v>8.2429180924982207E-2</v>
      </c>
      <c r="AH14" s="19">
        <v>7.9453732415138506E-2</v>
      </c>
      <c r="AI14" s="19">
        <v>5.9846838581457402E-2</v>
      </c>
      <c r="AJ14" s="19">
        <v>8.4082200882865707E-2</v>
      </c>
      <c r="AK14" s="19">
        <v>6.6523136197090493E-2</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194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32" x14ac:dyDescent="0.2">
      <c r="B9" s="18" t="s">
        <v>185</v>
      </c>
      <c r="C9" s="17">
        <v>0.323669691177292</v>
      </c>
      <c r="D9" s="17">
        <v>0.29922883524388899</v>
      </c>
      <c r="E9" s="17">
        <v>0.34752983375094998</v>
      </c>
      <c r="F9" s="17"/>
      <c r="G9" s="17">
        <v>0.15031796584017801</v>
      </c>
      <c r="H9" s="17">
        <v>0.20648397351881201</v>
      </c>
      <c r="I9" s="17">
        <v>0.23499450506351199</v>
      </c>
      <c r="J9" s="17">
        <v>0.37400266380908997</v>
      </c>
      <c r="K9" s="17">
        <v>0.43386557219847399</v>
      </c>
      <c r="L9" s="17">
        <v>0.49043875834966499</v>
      </c>
      <c r="M9" s="17"/>
      <c r="N9" s="17">
        <v>0.24132383697739701</v>
      </c>
      <c r="O9" s="17">
        <v>0.39430491426934999</v>
      </c>
      <c r="P9" s="17">
        <v>0.30773680941065801</v>
      </c>
      <c r="Q9" s="17">
        <v>0.31839318111491399</v>
      </c>
      <c r="R9" s="17">
        <v>0.31556531828272699</v>
      </c>
      <c r="S9" s="17">
        <v>0.325783101713637</v>
      </c>
      <c r="T9" s="17">
        <v>0.486888215928174</v>
      </c>
      <c r="U9" s="17">
        <v>0.28357008616948698</v>
      </c>
      <c r="V9" s="17">
        <v>0.29659581898541998</v>
      </c>
      <c r="W9" s="17">
        <v>0.279250457859955</v>
      </c>
      <c r="X9" s="17">
        <v>0.32141459044280501</v>
      </c>
      <c r="Y9" s="17">
        <v>0.32866482597896901</v>
      </c>
      <c r="Z9" s="17"/>
      <c r="AA9" s="17">
        <v>0.351116708799599</v>
      </c>
      <c r="AB9" s="17">
        <v>0.249389695428054</v>
      </c>
      <c r="AC9" s="17">
        <v>0.33066985399579302</v>
      </c>
      <c r="AD9" s="17">
        <v>0.33907148280404897</v>
      </c>
      <c r="AE9" s="17">
        <v>0.232423932798244</v>
      </c>
      <c r="AF9" s="17"/>
      <c r="AG9" s="17">
        <v>0.41097598682532799</v>
      </c>
      <c r="AH9" s="17">
        <v>0.287904169344255</v>
      </c>
      <c r="AI9" s="17">
        <v>0.32492716366415803</v>
      </c>
      <c r="AJ9" s="17">
        <v>0.30050303154706898</v>
      </c>
      <c r="AK9" s="17">
        <v>0.30519295835949301</v>
      </c>
    </row>
    <row r="10" spans="2:37" ht="16" x14ac:dyDescent="0.2">
      <c r="B10" s="18" t="s">
        <v>184</v>
      </c>
      <c r="C10" s="17">
        <v>0.26735122277713402</v>
      </c>
      <c r="D10" s="17">
        <v>0.30069326684055497</v>
      </c>
      <c r="E10" s="17">
        <v>0.234801383801857</v>
      </c>
      <c r="F10" s="17"/>
      <c r="G10" s="17">
        <v>0.42788756885292401</v>
      </c>
      <c r="H10" s="17">
        <v>0.47103807510062401</v>
      </c>
      <c r="I10" s="17">
        <v>0.33021302270688901</v>
      </c>
      <c r="J10" s="17">
        <v>0.21708989522292901</v>
      </c>
      <c r="K10" s="17">
        <v>0.13782767398939499</v>
      </c>
      <c r="L10" s="17">
        <v>7.2775265939328093E-2</v>
      </c>
      <c r="M10" s="17"/>
      <c r="N10" s="17">
        <v>0.389326771686275</v>
      </c>
      <c r="O10" s="17">
        <v>0.18675360578521299</v>
      </c>
      <c r="P10" s="17">
        <v>0.245265802958097</v>
      </c>
      <c r="Q10" s="17">
        <v>0.26510049326917901</v>
      </c>
      <c r="R10" s="17">
        <v>0.28595703378829201</v>
      </c>
      <c r="S10" s="17">
        <v>0.28693823758159898</v>
      </c>
      <c r="T10" s="17">
        <v>0.19301835849552099</v>
      </c>
      <c r="U10" s="17">
        <v>0.310235807282428</v>
      </c>
      <c r="V10" s="17">
        <v>0.28165253863192702</v>
      </c>
      <c r="W10" s="17">
        <v>0.235062434152395</v>
      </c>
      <c r="X10" s="17">
        <v>0.222053826739425</v>
      </c>
      <c r="Y10" s="17">
        <v>0.27129471380424902</v>
      </c>
      <c r="Z10" s="17"/>
      <c r="AA10" s="17">
        <v>0.29760765054544902</v>
      </c>
      <c r="AB10" s="17">
        <v>0.34138259054971398</v>
      </c>
      <c r="AC10" s="17">
        <v>0.22830518708134301</v>
      </c>
      <c r="AD10" s="17">
        <v>0.23417662574694101</v>
      </c>
      <c r="AE10" s="17">
        <v>0.39826845979235198</v>
      </c>
      <c r="AF10" s="17"/>
      <c r="AG10" s="17">
        <v>0.23212822906976699</v>
      </c>
      <c r="AH10" s="17">
        <v>0.32080117967227001</v>
      </c>
      <c r="AI10" s="17">
        <v>0.18893854109362501</v>
      </c>
      <c r="AJ10" s="17">
        <v>0.24891691504428501</v>
      </c>
      <c r="AK10" s="17">
        <v>0.31581683154563001</v>
      </c>
    </row>
    <row r="11" spans="2:37" ht="16" x14ac:dyDescent="0.2">
      <c r="B11" s="18" t="s">
        <v>153</v>
      </c>
      <c r="C11" s="17">
        <v>0.25986558047185698</v>
      </c>
      <c r="D11" s="17">
        <v>0.22549414952681399</v>
      </c>
      <c r="E11" s="17">
        <v>0.293420348154459</v>
      </c>
      <c r="F11" s="17"/>
      <c r="G11" s="17">
        <v>0.13439140655760501</v>
      </c>
      <c r="H11" s="17">
        <v>7.9315883578384302E-2</v>
      </c>
      <c r="I11" s="17">
        <v>0.236967630162423</v>
      </c>
      <c r="J11" s="17">
        <v>0.31292699051121903</v>
      </c>
      <c r="K11" s="17">
        <v>0.34471172130918698</v>
      </c>
      <c r="L11" s="17">
        <v>0.40779747672767103</v>
      </c>
      <c r="M11" s="17"/>
      <c r="N11" s="17">
        <v>0.15473099367000001</v>
      </c>
      <c r="O11" s="17">
        <v>0.30053202246934901</v>
      </c>
      <c r="P11" s="17">
        <v>0.300999915880585</v>
      </c>
      <c r="Q11" s="17">
        <v>0.32946822584510299</v>
      </c>
      <c r="R11" s="17">
        <v>0.24733746865116801</v>
      </c>
      <c r="S11" s="17">
        <v>0.22441529005545199</v>
      </c>
      <c r="T11" s="17">
        <v>0.208978195344518</v>
      </c>
      <c r="U11" s="17">
        <v>0.234965446513965</v>
      </c>
      <c r="V11" s="17">
        <v>0.23026754442737599</v>
      </c>
      <c r="W11" s="17">
        <v>0.36057926545069902</v>
      </c>
      <c r="X11" s="17">
        <v>0.30577110773529198</v>
      </c>
      <c r="Y11" s="17">
        <v>0.290230558446404</v>
      </c>
      <c r="Z11" s="17"/>
      <c r="AA11" s="17">
        <v>0.22761100282112001</v>
      </c>
      <c r="AB11" s="17">
        <v>0.19204734524247599</v>
      </c>
      <c r="AC11" s="17">
        <v>0.29307103400644102</v>
      </c>
      <c r="AD11" s="17">
        <v>0.27035376626177998</v>
      </c>
      <c r="AE11" s="17">
        <v>0.187544096196778</v>
      </c>
      <c r="AF11" s="17"/>
      <c r="AG11" s="17">
        <v>0.26092513053010002</v>
      </c>
      <c r="AH11" s="17">
        <v>0.225383389005824</v>
      </c>
      <c r="AI11" s="17">
        <v>0.31742737031794699</v>
      </c>
      <c r="AJ11" s="17">
        <v>0.243806086335457</v>
      </c>
      <c r="AK11" s="17">
        <v>0.13560690199054701</v>
      </c>
    </row>
    <row r="12" spans="2:37" ht="16" x14ac:dyDescent="0.2">
      <c r="B12" s="18" t="s">
        <v>180</v>
      </c>
      <c r="C12" s="17">
        <v>0.19265390609423599</v>
      </c>
      <c r="D12" s="17">
        <v>0.21399412664314199</v>
      </c>
      <c r="E12" s="17">
        <v>0.171820727983064</v>
      </c>
      <c r="F12" s="17"/>
      <c r="G12" s="17">
        <v>0.35137693739317599</v>
      </c>
      <c r="H12" s="17">
        <v>0.321713780123635</v>
      </c>
      <c r="I12" s="17">
        <v>0.26695311355415702</v>
      </c>
      <c r="J12" s="17">
        <v>0.135482122598819</v>
      </c>
      <c r="K12" s="17">
        <v>0.10141596895833201</v>
      </c>
      <c r="L12" s="17">
        <v>3.0420404202277599E-2</v>
      </c>
      <c r="M12" s="17"/>
      <c r="N12" s="17">
        <v>0.29683786106439503</v>
      </c>
      <c r="O12" s="17">
        <v>0.16408084358126099</v>
      </c>
      <c r="P12" s="17">
        <v>0.136326059340213</v>
      </c>
      <c r="Q12" s="17">
        <v>0.13544397621878901</v>
      </c>
      <c r="R12" s="17">
        <v>0.22932696207033601</v>
      </c>
      <c r="S12" s="17">
        <v>0.15224465279054999</v>
      </c>
      <c r="T12" s="17">
        <v>0.15434504003821001</v>
      </c>
      <c r="U12" s="17">
        <v>0.28513833998045701</v>
      </c>
      <c r="V12" s="17">
        <v>0.202108944773393</v>
      </c>
      <c r="W12" s="17">
        <v>0.180100019617292</v>
      </c>
      <c r="X12" s="17">
        <v>0.17211523125039499</v>
      </c>
      <c r="Y12" s="17">
        <v>0.20260084722212601</v>
      </c>
      <c r="Z12" s="17"/>
      <c r="AA12" s="17">
        <v>0.18730240655949901</v>
      </c>
      <c r="AB12" s="17">
        <v>0.27220607400004798</v>
      </c>
      <c r="AC12" s="17">
        <v>0.167637057407027</v>
      </c>
      <c r="AD12" s="17">
        <v>0.162736372058078</v>
      </c>
      <c r="AE12" s="17">
        <v>0.268948827499497</v>
      </c>
      <c r="AF12" s="17"/>
      <c r="AG12" s="17">
        <v>0.13753431664485999</v>
      </c>
      <c r="AH12" s="17">
        <v>0.23306648398198801</v>
      </c>
      <c r="AI12" s="17">
        <v>0.171271801854532</v>
      </c>
      <c r="AJ12" s="17">
        <v>0.18762427563887901</v>
      </c>
      <c r="AK12" s="17">
        <v>0.238015528478461</v>
      </c>
    </row>
    <row r="13" spans="2:37" ht="16" x14ac:dyDescent="0.2">
      <c r="B13" s="18" t="s">
        <v>181</v>
      </c>
      <c r="C13" s="17">
        <v>0.135322250917947</v>
      </c>
      <c r="D13" s="17">
        <v>0.16099095694302401</v>
      </c>
      <c r="E13" s="17">
        <v>0.11026343190161</v>
      </c>
      <c r="F13" s="17"/>
      <c r="G13" s="17">
        <v>0.19291959462608099</v>
      </c>
      <c r="H13" s="17">
        <v>0.27947132501565602</v>
      </c>
      <c r="I13" s="17">
        <v>0.16487088348595799</v>
      </c>
      <c r="J13" s="17">
        <v>0.113091612155692</v>
      </c>
      <c r="K13" s="17">
        <v>5.8691481279681303E-2</v>
      </c>
      <c r="L13" s="17">
        <v>2.58632294656817E-2</v>
      </c>
      <c r="M13" s="17"/>
      <c r="N13" s="17">
        <v>0.18720466254923199</v>
      </c>
      <c r="O13" s="17">
        <v>8.8028500917250493E-2</v>
      </c>
      <c r="P13" s="17">
        <v>0.15175452967195899</v>
      </c>
      <c r="Q13" s="17">
        <v>0.111559256285697</v>
      </c>
      <c r="R13" s="17">
        <v>0.173600004915858</v>
      </c>
      <c r="S13" s="17">
        <v>0.14334570442779301</v>
      </c>
      <c r="T13" s="17">
        <v>9.5287835914539806E-2</v>
      </c>
      <c r="U13" s="17">
        <v>0.16884130039642101</v>
      </c>
      <c r="V13" s="17">
        <v>0.154867528192799</v>
      </c>
      <c r="W13" s="17">
        <v>0.103249542198373</v>
      </c>
      <c r="X13" s="17">
        <v>0.134368441077101</v>
      </c>
      <c r="Y13" s="17">
        <v>0.100499034905982</v>
      </c>
      <c r="Z13" s="17"/>
      <c r="AA13" s="17">
        <v>0.15179786023434699</v>
      </c>
      <c r="AB13" s="17">
        <v>0.21271345623521601</v>
      </c>
      <c r="AC13" s="17">
        <v>9.5617975345044598E-2</v>
      </c>
      <c r="AD13" s="17">
        <v>0.100348703042212</v>
      </c>
      <c r="AE13" s="17">
        <v>0.20103600446403</v>
      </c>
      <c r="AF13" s="17"/>
      <c r="AG13" s="17">
        <v>9.8846665903642605E-2</v>
      </c>
      <c r="AH13" s="17">
        <v>0.18285348351433101</v>
      </c>
      <c r="AI13" s="17">
        <v>9.2008630642326797E-2</v>
      </c>
      <c r="AJ13" s="17">
        <v>0.13309559501407001</v>
      </c>
      <c r="AK13" s="17">
        <v>0.17434687255539399</v>
      </c>
    </row>
    <row r="14" spans="2:37" ht="16" x14ac:dyDescent="0.2">
      <c r="B14" s="18" t="s">
        <v>182</v>
      </c>
      <c r="C14" s="19">
        <v>8.4005365725433295E-2</v>
      </c>
      <c r="D14" s="19">
        <v>9.7552704940641596E-2</v>
      </c>
      <c r="E14" s="19">
        <v>7.0779910526593798E-2</v>
      </c>
      <c r="F14" s="19"/>
      <c r="G14" s="19">
        <v>0.12863480692044699</v>
      </c>
      <c r="H14" s="19">
        <v>0.16432418281740399</v>
      </c>
      <c r="I14" s="19">
        <v>0.11684149184621299</v>
      </c>
      <c r="J14" s="19">
        <v>6.7003989866776401E-2</v>
      </c>
      <c r="K14" s="19">
        <v>3.2468485083694099E-2</v>
      </c>
      <c r="L14" s="19">
        <v>1.11214591444931E-2</v>
      </c>
      <c r="M14" s="19"/>
      <c r="N14" s="19">
        <v>0.140120614869646</v>
      </c>
      <c r="O14" s="19">
        <v>6.7186456573461395E-2</v>
      </c>
      <c r="P14" s="19">
        <v>7.69132247149584E-2</v>
      </c>
      <c r="Q14" s="19">
        <v>4.6159497949579902E-2</v>
      </c>
      <c r="R14" s="19">
        <v>6.8837924157799504E-2</v>
      </c>
      <c r="S14" s="19">
        <v>0.10820009493729101</v>
      </c>
      <c r="T14" s="19">
        <v>3.6292168025336601E-2</v>
      </c>
      <c r="U14" s="19">
        <v>0.120084883960273</v>
      </c>
      <c r="V14" s="19">
        <v>9.6366824772887397E-2</v>
      </c>
      <c r="W14" s="19">
        <v>7.6659476900497903E-2</v>
      </c>
      <c r="X14" s="19">
        <v>5.8708535770647698E-2</v>
      </c>
      <c r="Y14" s="19">
        <v>8.7493502097943696E-2</v>
      </c>
      <c r="Z14" s="19"/>
      <c r="AA14" s="19">
        <v>9.4842625346674606E-2</v>
      </c>
      <c r="AB14" s="19">
        <v>0.10755050726002199</v>
      </c>
      <c r="AC14" s="19">
        <v>6.8289638428253599E-2</v>
      </c>
      <c r="AD14" s="19">
        <v>5.8418475713709297E-2</v>
      </c>
      <c r="AE14" s="19">
        <v>0.16264277651025499</v>
      </c>
      <c r="AF14" s="19"/>
      <c r="AG14" s="19">
        <v>6.5729993018580804E-2</v>
      </c>
      <c r="AH14" s="19">
        <v>0.10081239664545</v>
      </c>
      <c r="AI14" s="19">
        <v>5.5982890250873503E-2</v>
      </c>
      <c r="AJ14" s="19">
        <v>7.3286668903289401E-2</v>
      </c>
      <c r="AK14" s="19">
        <v>0.12176993829074501</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I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20.6640625" customWidth="1"/>
  </cols>
  <sheetData>
    <row r="2" spans="2:9" ht="40" customHeight="1" x14ac:dyDescent="0.2">
      <c r="D2" s="27" t="s">
        <v>207</v>
      </c>
      <c r="E2" s="23"/>
      <c r="F2" s="23"/>
      <c r="G2" s="23"/>
      <c r="H2" s="23"/>
      <c r="I2" s="23"/>
    </row>
    <row r="6" spans="2:9" ht="50" customHeight="1" x14ac:dyDescent="0.2">
      <c r="B6" s="20" t="s">
        <v>15</v>
      </c>
      <c r="C6" s="20" t="s">
        <v>195</v>
      </c>
      <c r="D6" s="20" t="s">
        <v>196</v>
      </c>
      <c r="E6" s="20" t="s">
        <v>197</v>
      </c>
      <c r="F6" s="20" t="s">
        <v>198</v>
      </c>
      <c r="G6" s="20" t="s">
        <v>199</v>
      </c>
      <c r="H6" s="20" t="s">
        <v>200</v>
      </c>
    </row>
    <row r="7" spans="2:9" ht="16" x14ac:dyDescent="0.2">
      <c r="B7" s="18" t="s">
        <v>201</v>
      </c>
      <c r="C7" s="17">
        <v>7.06678387656417E-2</v>
      </c>
      <c r="D7" s="17">
        <v>0.18230825891712801</v>
      </c>
      <c r="E7" s="17">
        <v>0.16972780862363401</v>
      </c>
      <c r="F7" s="17">
        <v>0.14742367656406299</v>
      </c>
      <c r="G7" s="17">
        <v>7.4677120045601203E-2</v>
      </c>
      <c r="H7" s="17">
        <v>0.10830317941313899</v>
      </c>
    </row>
    <row r="8" spans="2:9" ht="16" x14ac:dyDescent="0.2">
      <c r="B8" s="18" t="s">
        <v>202</v>
      </c>
      <c r="C8" s="17">
        <v>0.16838370849176401</v>
      </c>
      <c r="D8" s="17">
        <v>0.28261490601105399</v>
      </c>
      <c r="E8" s="17">
        <v>0.25267705811524799</v>
      </c>
      <c r="F8" s="17">
        <v>0.20627535414931999</v>
      </c>
      <c r="G8" s="17">
        <v>0.113058270004674</v>
      </c>
      <c r="H8" s="17">
        <v>0.24614624011844</v>
      </c>
    </row>
    <row r="9" spans="2:9" ht="16" x14ac:dyDescent="0.2">
      <c r="B9" s="18" t="s">
        <v>203</v>
      </c>
      <c r="C9" s="17">
        <v>0.256693086528131</v>
      </c>
      <c r="D9" s="17">
        <v>0.28291540107318103</v>
      </c>
      <c r="E9" s="17">
        <v>0.23902379748490901</v>
      </c>
      <c r="F9" s="17">
        <v>0.27416515115439799</v>
      </c>
      <c r="G9" s="17">
        <v>0.28651525479463602</v>
      </c>
      <c r="H9" s="17">
        <v>0.29313631052209999</v>
      </c>
    </row>
    <row r="10" spans="2:9" ht="16" x14ac:dyDescent="0.2">
      <c r="B10" s="18" t="s">
        <v>204</v>
      </c>
      <c r="C10" s="17">
        <v>0.34383524156373901</v>
      </c>
      <c r="D10" s="17">
        <v>0.14520203764765699</v>
      </c>
      <c r="E10" s="17">
        <v>0.23639638036708699</v>
      </c>
      <c r="F10" s="17">
        <v>0.25534667809365003</v>
      </c>
      <c r="G10" s="17">
        <v>0.367237926615681</v>
      </c>
      <c r="H10" s="17">
        <v>0.19009237334937301</v>
      </c>
    </row>
    <row r="11" spans="2:9" ht="16" x14ac:dyDescent="0.2">
      <c r="B11" s="18" t="s">
        <v>205</v>
      </c>
      <c r="C11" s="17">
        <v>0.13652467688901601</v>
      </c>
      <c r="D11" s="17">
        <v>7.0065376170973095E-2</v>
      </c>
      <c r="E11" s="17">
        <v>8.2322815223217605E-2</v>
      </c>
      <c r="F11" s="17">
        <v>8.2183126186850794E-2</v>
      </c>
      <c r="G11" s="17">
        <v>0.115097729104497</v>
      </c>
      <c r="H11" s="17">
        <v>8.5495520005010095E-2</v>
      </c>
    </row>
    <row r="12" spans="2:9" ht="16" x14ac:dyDescent="0.2">
      <c r="B12" s="18" t="s">
        <v>206</v>
      </c>
      <c r="C12" s="17">
        <v>2.38954477617054E-2</v>
      </c>
      <c r="D12" s="17">
        <v>3.6894020180004997E-2</v>
      </c>
      <c r="E12" s="17">
        <v>1.9852140185902301E-2</v>
      </c>
      <c r="F12" s="17">
        <v>3.4606013851715502E-2</v>
      </c>
      <c r="G12" s="17">
        <v>4.3413699434908602E-2</v>
      </c>
      <c r="H12" s="17">
        <v>7.6826376591935697E-2</v>
      </c>
    </row>
    <row r="13" spans="2:9" x14ac:dyDescent="0.2">
      <c r="B13" s="16"/>
      <c r="C13" s="16"/>
      <c r="D13" s="16"/>
      <c r="E13" s="16"/>
      <c r="F13" s="16"/>
      <c r="G13" s="16"/>
      <c r="H13" s="16"/>
    </row>
    <row r="14" spans="2:9" x14ac:dyDescent="0.2">
      <c r="B14" t="s">
        <v>61</v>
      </c>
    </row>
    <row r="15" spans="2:9" x14ac:dyDescent="0.2">
      <c r="B15" t="s">
        <v>62</v>
      </c>
    </row>
    <row r="19" spans="2:2" x14ac:dyDescent="0.2">
      <c r="B19"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208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201</v>
      </c>
      <c r="C9" s="17">
        <v>7.06678387656417E-2</v>
      </c>
      <c r="D9" s="17">
        <v>7.6901299040114501E-2</v>
      </c>
      <c r="E9" s="17">
        <v>6.4582485156038802E-2</v>
      </c>
      <c r="F9" s="17"/>
      <c r="G9" s="17">
        <v>5.1008325447130499E-2</v>
      </c>
      <c r="H9" s="17">
        <v>5.6739324603839902E-2</v>
      </c>
      <c r="I9" s="17">
        <v>4.8426860556083202E-2</v>
      </c>
      <c r="J9" s="17">
        <v>3.9094244790098397E-2</v>
      </c>
      <c r="K9" s="17">
        <v>8.3603439475238003E-2</v>
      </c>
      <c r="L9" s="17">
        <v>0.12988710592478001</v>
      </c>
      <c r="M9" s="17"/>
      <c r="N9" s="17">
        <v>3.7868062063209501E-2</v>
      </c>
      <c r="O9" s="17">
        <v>9.2476076935894505E-2</v>
      </c>
      <c r="P9" s="17">
        <v>3.7847711212582499E-2</v>
      </c>
      <c r="Q9" s="17">
        <v>6.5592763141879395E-2</v>
      </c>
      <c r="R9" s="17">
        <v>7.58235663744002E-2</v>
      </c>
      <c r="S9" s="17">
        <v>8.4603124155244805E-2</v>
      </c>
      <c r="T9" s="17">
        <v>9.6935481930591705E-2</v>
      </c>
      <c r="U9" s="17">
        <v>5.4150822187979203E-2</v>
      </c>
      <c r="V9" s="17">
        <v>5.4245895913132398E-2</v>
      </c>
      <c r="W9" s="17">
        <v>8.4132495036771393E-2</v>
      </c>
      <c r="X9" s="17">
        <v>9.72816683613624E-2</v>
      </c>
      <c r="Y9" s="17">
        <v>0.105875790366182</v>
      </c>
      <c r="Z9" s="17"/>
      <c r="AA9" s="17">
        <v>7.2500049280685597E-2</v>
      </c>
      <c r="AB9" s="17">
        <v>5.6381196178180902E-2</v>
      </c>
      <c r="AC9" s="17">
        <v>7.45926947561798E-2</v>
      </c>
      <c r="AD9" s="17">
        <v>7.4151906673305096E-2</v>
      </c>
      <c r="AE9" s="17">
        <v>6.0490751444023098E-2</v>
      </c>
      <c r="AF9" s="17"/>
      <c r="AG9" s="17">
        <v>7.8818784836169095E-2</v>
      </c>
      <c r="AH9" s="17">
        <v>6.8895889625953194E-2</v>
      </c>
      <c r="AI9" s="17">
        <v>4.7582299329470001E-2</v>
      </c>
      <c r="AJ9" s="17">
        <v>6.4666803310166401E-2</v>
      </c>
      <c r="AK9" s="17">
        <v>0.104842599854295</v>
      </c>
    </row>
    <row r="10" spans="2:37" ht="16" x14ac:dyDescent="0.2">
      <c r="B10" s="18" t="s">
        <v>202</v>
      </c>
      <c r="C10" s="17">
        <v>0.16838370849176401</v>
      </c>
      <c r="D10" s="17">
        <v>0.14834135879528901</v>
      </c>
      <c r="E10" s="17">
        <v>0.187949853088827</v>
      </c>
      <c r="F10" s="17"/>
      <c r="G10" s="17">
        <v>8.3285471177876602E-2</v>
      </c>
      <c r="H10" s="17">
        <v>7.4358370732719795E-2</v>
      </c>
      <c r="I10" s="17">
        <v>0.103670317397795</v>
      </c>
      <c r="J10" s="17">
        <v>0.167154511548398</v>
      </c>
      <c r="K10" s="17">
        <v>0.226168122766921</v>
      </c>
      <c r="L10" s="17">
        <v>0.31554010511477398</v>
      </c>
      <c r="M10" s="17"/>
      <c r="N10" s="17">
        <v>9.8985422709905499E-2</v>
      </c>
      <c r="O10" s="17">
        <v>0.18321211936401899</v>
      </c>
      <c r="P10" s="17">
        <v>0.19691185810190601</v>
      </c>
      <c r="Q10" s="17">
        <v>0.25015485723157899</v>
      </c>
      <c r="R10" s="17">
        <v>0.120952306244981</v>
      </c>
      <c r="S10" s="17">
        <v>0.128798829471689</v>
      </c>
      <c r="T10" s="17">
        <v>0.146325762351625</v>
      </c>
      <c r="U10" s="17">
        <v>0.14227808632543901</v>
      </c>
      <c r="V10" s="17">
        <v>0.12338734856813401</v>
      </c>
      <c r="W10" s="17">
        <v>0.27074964177432798</v>
      </c>
      <c r="X10" s="17">
        <v>0.220846737263592</v>
      </c>
      <c r="Y10" s="17">
        <v>0.20020990305549799</v>
      </c>
      <c r="Z10" s="17"/>
      <c r="AA10" s="17">
        <v>0.16057860097061699</v>
      </c>
      <c r="AB10" s="17">
        <v>0.12695653165156701</v>
      </c>
      <c r="AC10" s="17">
        <v>0.16353118860441401</v>
      </c>
      <c r="AD10" s="17">
        <v>0.16753249059317499</v>
      </c>
      <c r="AE10" s="17">
        <v>0.149295008156581</v>
      </c>
      <c r="AF10" s="17"/>
      <c r="AG10" s="17">
        <v>0.187997752177858</v>
      </c>
      <c r="AH10" s="17">
        <v>0.15269375759617099</v>
      </c>
      <c r="AI10" s="17">
        <v>0.21276521386557301</v>
      </c>
      <c r="AJ10" s="17">
        <v>0.14425780696306301</v>
      </c>
      <c r="AK10" s="17">
        <v>6.7429807092081795E-2</v>
      </c>
    </row>
    <row r="11" spans="2:37" ht="16" x14ac:dyDescent="0.2">
      <c r="B11" s="18" t="s">
        <v>203</v>
      </c>
      <c r="C11" s="17">
        <v>0.256693086528131</v>
      </c>
      <c r="D11" s="17">
        <v>0.25229730006499301</v>
      </c>
      <c r="E11" s="17">
        <v>0.26098442935260802</v>
      </c>
      <c r="F11" s="17"/>
      <c r="G11" s="17">
        <v>0.18710422908404201</v>
      </c>
      <c r="H11" s="17">
        <v>0.156126704719838</v>
      </c>
      <c r="I11" s="17">
        <v>0.18354967713623199</v>
      </c>
      <c r="J11" s="17">
        <v>0.29509487563193898</v>
      </c>
      <c r="K11" s="17">
        <v>0.36194436087048498</v>
      </c>
      <c r="L11" s="17">
        <v>0.34181964276749499</v>
      </c>
      <c r="M11" s="17"/>
      <c r="N11" s="17">
        <v>0.23435807194977401</v>
      </c>
      <c r="O11" s="17">
        <v>0.29037146453453799</v>
      </c>
      <c r="P11" s="17">
        <v>0.223673039511252</v>
      </c>
      <c r="Q11" s="17">
        <v>0.28037051686426701</v>
      </c>
      <c r="R11" s="17">
        <v>0.27851713993253902</v>
      </c>
      <c r="S11" s="17">
        <v>0.182747590671616</v>
      </c>
      <c r="T11" s="17">
        <v>0.28852780161882302</v>
      </c>
      <c r="U11" s="17">
        <v>0.21522534377831201</v>
      </c>
      <c r="V11" s="17">
        <v>0.25938677304293101</v>
      </c>
      <c r="W11" s="17">
        <v>0.25663433125776902</v>
      </c>
      <c r="X11" s="17">
        <v>0.34802787300245502</v>
      </c>
      <c r="Y11" s="17">
        <v>0.21120513251449299</v>
      </c>
      <c r="Z11" s="17"/>
      <c r="AA11" s="17">
        <v>0.25524013517664501</v>
      </c>
      <c r="AB11" s="17">
        <v>0.17671549551877699</v>
      </c>
      <c r="AC11" s="17">
        <v>0.25066568531744499</v>
      </c>
      <c r="AD11" s="17">
        <v>0.29139715368154201</v>
      </c>
      <c r="AE11" s="17">
        <v>0.253172143976164</v>
      </c>
      <c r="AF11" s="17"/>
      <c r="AG11" s="17">
        <v>0.26896615442787603</v>
      </c>
      <c r="AH11" s="17">
        <v>0.207770664530568</v>
      </c>
      <c r="AI11" s="17">
        <v>0.28966501807712702</v>
      </c>
      <c r="AJ11" s="17">
        <v>0.33486122779469202</v>
      </c>
      <c r="AK11" s="17">
        <v>0.24470109314659799</v>
      </c>
    </row>
    <row r="12" spans="2:37" ht="16" x14ac:dyDescent="0.2">
      <c r="B12" s="18" t="s">
        <v>204</v>
      </c>
      <c r="C12" s="17">
        <v>0.34383524156373901</v>
      </c>
      <c r="D12" s="17">
        <v>0.34940798937845802</v>
      </c>
      <c r="E12" s="17">
        <v>0.33839490192308003</v>
      </c>
      <c r="F12" s="17"/>
      <c r="G12" s="17">
        <v>0.39557035169979299</v>
      </c>
      <c r="H12" s="17">
        <v>0.44740948428995803</v>
      </c>
      <c r="I12" s="17">
        <v>0.427388698037245</v>
      </c>
      <c r="J12" s="17">
        <v>0.36817956041518501</v>
      </c>
      <c r="K12" s="17">
        <v>0.26850398620210603</v>
      </c>
      <c r="L12" s="17">
        <v>0.188744752166534</v>
      </c>
      <c r="M12" s="17"/>
      <c r="N12" s="17">
        <v>0.37709131816938202</v>
      </c>
      <c r="O12" s="17">
        <v>0.31885579128651598</v>
      </c>
      <c r="P12" s="17">
        <v>0.39812812012202398</v>
      </c>
      <c r="Q12" s="17">
        <v>0.26327494564284798</v>
      </c>
      <c r="R12" s="17">
        <v>0.38108197977337599</v>
      </c>
      <c r="S12" s="17">
        <v>0.41810612476515902</v>
      </c>
      <c r="T12" s="17">
        <v>0.33992094168523801</v>
      </c>
      <c r="U12" s="17">
        <v>0.38368138794186502</v>
      </c>
      <c r="V12" s="17">
        <v>0.36827431490338303</v>
      </c>
      <c r="W12" s="17">
        <v>0.266748081224707</v>
      </c>
      <c r="X12" s="17">
        <v>0.24524013760640401</v>
      </c>
      <c r="Y12" s="17">
        <v>0.34797408567398003</v>
      </c>
      <c r="Z12" s="17"/>
      <c r="AA12" s="17">
        <v>0.38680226563085701</v>
      </c>
      <c r="AB12" s="17">
        <v>0.38714129499151401</v>
      </c>
      <c r="AC12" s="17">
        <v>0.39511071598988401</v>
      </c>
      <c r="AD12" s="17">
        <v>0.318911184194762</v>
      </c>
      <c r="AE12" s="17">
        <v>0.34550582609534197</v>
      </c>
      <c r="AF12" s="17"/>
      <c r="AG12" s="17">
        <v>0.35592753890010098</v>
      </c>
      <c r="AH12" s="17">
        <v>0.36586439359338901</v>
      </c>
      <c r="AI12" s="17">
        <v>0.33954718369488202</v>
      </c>
      <c r="AJ12" s="17">
        <v>0.31622938618566698</v>
      </c>
      <c r="AK12" s="17">
        <v>0.37810041761117502</v>
      </c>
    </row>
    <row r="13" spans="2:37" ht="16" x14ac:dyDescent="0.2">
      <c r="B13" s="18" t="s">
        <v>205</v>
      </c>
      <c r="C13" s="17">
        <v>0.13652467688901601</v>
      </c>
      <c r="D13" s="17">
        <v>0.152077986071224</v>
      </c>
      <c r="E13" s="17">
        <v>0.12134091345655799</v>
      </c>
      <c r="F13" s="17"/>
      <c r="G13" s="17">
        <v>0.25762424953910501</v>
      </c>
      <c r="H13" s="17">
        <v>0.249936788728161</v>
      </c>
      <c r="I13" s="17">
        <v>0.20113779493721801</v>
      </c>
      <c r="J13" s="17">
        <v>8.4176661150287102E-2</v>
      </c>
      <c r="K13" s="17">
        <v>4.5156794520739903E-2</v>
      </c>
      <c r="L13" s="17">
        <v>1.58625904303707E-2</v>
      </c>
      <c r="M13" s="17"/>
      <c r="N13" s="17">
        <v>0.22000334905214</v>
      </c>
      <c r="O13" s="17">
        <v>0.10269249397120001</v>
      </c>
      <c r="P13" s="17">
        <v>0.107190405133178</v>
      </c>
      <c r="Q13" s="17">
        <v>0.102658152591833</v>
      </c>
      <c r="R13" s="17">
        <v>0.13736122294137501</v>
      </c>
      <c r="S13" s="17">
        <v>0.15432923031017701</v>
      </c>
      <c r="T13" s="17">
        <v>9.40331174832226E-2</v>
      </c>
      <c r="U13" s="17">
        <v>0.17585643242496901</v>
      </c>
      <c r="V13" s="17">
        <v>0.17190280908966299</v>
      </c>
      <c r="W13" s="17">
        <v>0.10098151424533799</v>
      </c>
      <c r="X13" s="17">
        <v>8.8603583766186197E-2</v>
      </c>
      <c r="Y13" s="17">
        <v>0.13473508838984799</v>
      </c>
      <c r="Z13" s="17"/>
      <c r="AA13" s="17">
        <v>0.114055262533954</v>
      </c>
      <c r="AB13" s="17">
        <v>0.22753908106544099</v>
      </c>
      <c r="AC13" s="17">
        <v>9.2128381889794803E-2</v>
      </c>
      <c r="AD13" s="17">
        <v>0.135627431658082</v>
      </c>
      <c r="AE13" s="17">
        <v>0.159803449793572</v>
      </c>
      <c r="AF13" s="17"/>
      <c r="AG13" s="17">
        <v>0.106251099800189</v>
      </c>
      <c r="AH13" s="17">
        <v>0.178621779578095</v>
      </c>
      <c r="AI13" s="17">
        <v>9.9637928988862604E-2</v>
      </c>
      <c r="AJ13" s="17">
        <v>0.12888601523182899</v>
      </c>
      <c r="AK13" s="17">
        <v>0.16845132887047501</v>
      </c>
    </row>
    <row r="14" spans="2:37" ht="16" x14ac:dyDescent="0.2">
      <c r="B14" s="18" t="s">
        <v>206</v>
      </c>
      <c r="C14" s="19">
        <v>2.38954477617054E-2</v>
      </c>
      <c r="D14" s="19">
        <v>2.0974066649924E-2</v>
      </c>
      <c r="E14" s="19">
        <v>2.6747417022889301E-2</v>
      </c>
      <c r="F14" s="19"/>
      <c r="G14" s="19">
        <v>2.5407373052053601E-2</v>
      </c>
      <c r="H14" s="19">
        <v>1.5429326925482999E-2</v>
      </c>
      <c r="I14" s="19">
        <v>3.5826651935426203E-2</v>
      </c>
      <c r="J14" s="19">
        <v>4.6300146464094097E-2</v>
      </c>
      <c r="K14" s="19">
        <v>1.46232961645099E-2</v>
      </c>
      <c r="L14" s="19">
        <v>8.1458035960474805E-3</v>
      </c>
      <c r="M14" s="19"/>
      <c r="N14" s="19">
        <v>3.16937760555892E-2</v>
      </c>
      <c r="O14" s="19">
        <v>1.23920539078333E-2</v>
      </c>
      <c r="P14" s="19">
        <v>3.6248865919057703E-2</v>
      </c>
      <c r="Q14" s="19">
        <v>3.79487645275935E-2</v>
      </c>
      <c r="R14" s="19">
        <v>6.2637847333291202E-3</v>
      </c>
      <c r="S14" s="19">
        <v>3.1415100626114301E-2</v>
      </c>
      <c r="T14" s="19">
        <v>3.4256894930499097E-2</v>
      </c>
      <c r="U14" s="19">
        <v>2.8807927341435401E-2</v>
      </c>
      <c r="V14" s="19">
        <v>2.2802858482755602E-2</v>
      </c>
      <c r="W14" s="19">
        <v>2.07539364610871E-2</v>
      </c>
      <c r="X14" s="19">
        <v>0</v>
      </c>
      <c r="Y14" s="19">
        <v>0</v>
      </c>
      <c r="Z14" s="19"/>
      <c r="AA14" s="19">
        <v>1.0823686407242499E-2</v>
      </c>
      <c r="AB14" s="19">
        <v>2.52664005945193E-2</v>
      </c>
      <c r="AC14" s="19">
        <v>2.3971333442282399E-2</v>
      </c>
      <c r="AD14" s="19">
        <v>1.23798331991342E-2</v>
      </c>
      <c r="AE14" s="19">
        <v>3.17328205343195E-2</v>
      </c>
      <c r="AF14" s="19"/>
      <c r="AG14" s="19">
        <v>2.0386698578080502E-3</v>
      </c>
      <c r="AH14" s="19">
        <v>2.6153515075824401E-2</v>
      </c>
      <c r="AI14" s="19">
        <v>1.0802356044086E-2</v>
      </c>
      <c r="AJ14" s="19">
        <v>1.10987605145824E-2</v>
      </c>
      <c r="AK14" s="19">
        <v>3.6474753425375699E-2</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209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201</v>
      </c>
      <c r="C9" s="17">
        <v>0.18230825891712801</v>
      </c>
      <c r="D9" s="17">
        <v>0.17384917585816201</v>
      </c>
      <c r="E9" s="17">
        <v>0.19056635463927901</v>
      </c>
      <c r="F9" s="17"/>
      <c r="G9" s="17">
        <v>0.16533106307676301</v>
      </c>
      <c r="H9" s="17">
        <v>0.115903366286378</v>
      </c>
      <c r="I9" s="17">
        <v>0.100781949365535</v>
      </c>
      <c r="J9" s="17">
        <v>0.196661027672555</v>
      </c>
      <c r="K9" s="17">
        <v>0.213935208248721</v>
      </c>
      <c r="L9" s="17">
        <v>0.28060250454323798</v>
      </c>
      <c r="M9" s="17"/>
      <c r="N9" s="17">
        <v>0.170079008040597</v>
      </c>
      <c r="O9" s="17">
        <v>0.23552559089788599</v>
      </c>
      <c r="P9" s="17">
        <v>0.164924264969838</v>
      </c>
      <c r="Q9" s="17">
        <v>0.168107132435103</v>
      </c>
      <c r="R9" s="17">
        <v>0.18485455765417899</v>
      </c>
      <c r="S9" s="17">
        <v>0.14631031908526199</v>
      </c>
      <c r="T9" s="17">
        <v>0.214159104703948</v>
      </c>
      <c r="U9" s="17">
        <v>0.15650171883996</v>
      </c>
      <c r="V9" s="17">
        <v>0.159919131408508</v>
      </c>
      <c r="W9" s="17">
        <v>0.19832551392541101</v>
      </c>
      <c r="X9" s="17">
        <v>0.16954647751444299</v>
      </c>
      <c r="Y9" s="17">
        <v>0.20404289652212901</v>
      </c>
      <c r="Z9" s="17"/>
      <c r="AA9" s="17">
        <v>0.17887739271929501</v>
      </c>
      <c r="AB9" s="17">
        <v>0.132370101355477</v>
      </c>
      <c r="AC9" s="17">
        <v>0.13647628591717001</v>
      </c>
      <c r="AD9" s="17">
        <v>0.18573742864526999</v>
      </c>
      <c r="AE9" s="17">
        <v>0.28245056354922898</v>
      </c>
      <c r="AF9" s="17"/>
      <c r="AG9" s="17">
        <v>0.22320144064184599</v>
      </c>
      <c r="AH9" s="17">
        <v>0.153701463837945</v>
      </c>
      <c r="AI9" s="17">
        <v>0.16988818504540601</v>
      </c>
      <c r="AJ9" s="17">
        <v>0.14808371286788399</v>
      </c>
      <c r="AK9" s="17">
        <v>0.26893203181589598</v>
      </c>
    </row>
    <row r="10" spans="2:37" ht="16" x14ac:dyDescent="0.2">
      <c r="B10" s="18" t="s">
        <v>202</v>
      </c>
      <c r="C10" s="17">
        <v>0.28261490601105399</v>
      </c>
      <c r="D10" s="17">
        <v>0.26699179184487198</v>
      </c>
      <c r="E10" s="17">
        <v>0.29786681586500402</v>
      </c>
      <c r="F10" s="17"/>
      <c r="G10" s="17">
        <v>0.23525011879358501</v>
      </c>
      <c r="H10" s="17">
        <v>0.22937143950140301</v>
      </c>
      <c r="I10" s="17">
        <v>0.26544574593727799</v>
      </c>
      <c r="J10" s="17">
        <v>0.29149971127240099</v>
      </c>
      <c r="K10" s="17">
        <v>0.34593463840143102</v>
      </c>
      <c r="L10" s="17">
        <v>0.321346915115299</v>
      </c>
      <c r="M10" s="17"/>
      <c r="N10" s="17">
        <v>0.24126627968209199</v>
      </c>
      <c r="O10" s="17">
        <v>0.31274566435600598</v>
      </c>
      <c r="P10" s="17">
        <v>0.38133639092331501</v>
      </c>
      <c r="Q10" s="17">
        <v>0.34148118731662902</v>
      </c>
      <c r="R10" s="17">
        <v>0.27259469670777797</v>
      </c>
      <c r="S10" s="17">
        <v>0.24344220475661399</v>
      </c>
      <c r="T10" s="17">
        <v>0.29342915695323302</v>
      </c>
      <c r="U10" s="17">
        <v>0.188876074624448</v>
      </c>
      <c r="V10" s="17">
        <v>0.22584039172588</v>
      </c>
      <c r="W10" s="17">
        <v>0.29304641875392101</v>
      </c>
      <c r="X10" s="17">
        <v>0.32260690187470198</v>
      </c>
      <c r="Y10" s="17">
        <v>0.253413217974859</v>
      </c>
      <c r="Z10" s="17"/>
      <c r="AA10" s="17">
        <v>0.23750315857829199</v>
      </c>
      <c r="AB10" s="17">
        <v>0.24297521825337901</v>
      </c>
      <c r="AC10" s="17">
        <v>0.33634876646839901</v>
      </c>
      <c r="AD10" s="17">
        <v>0.30200478620419902</v>
      </c>
      <c r="AE10" s="17">
        <v>0.308208630503081</v>
      </c>
      <c r="AF10" s="17"/>
      <c r="AG10" s="17">
        <v>0.26640444745455999</v>
      </c>
      <c r="AH10" s="17">
        <v>0.27065724801636099</v>
      </c>
      <c r="AI10" s="17">
        <v>0.323785271977239</v>
      </c>
      <c r="AJ10" s="17">
        <v>0.29414397143647703</v>
      </c>
      <c r="AK10" s="17">
        <v>0.267426100335871</v>
      </c>
    </row>
    <row r="11" spans="2:37" ht="16" x14ac:dyDescent="0.2">
      <c r="B11" s="18" t="s">
        <v>203</v>
      </c>
      <c r="C11" s="17">
        <v>0.28291540107318103</v>
      </c>
      <c r="D11" s="17">
        <v>0.29250062261870902</v>
      </c>
      <c r="E11" s="17">
        <v>0.273557923851454</v>
      </c>
      <c r="F11" s="17"/>
      <c r="G11" s="17">
        <v>0.30216352415678099</v>
      </c>
      <c r="H11" s="17">
        <v>0.223760178550553</v>
      </c>
      <c r="I11" s="17">
        <v>0.28304854181363898</v>
      </c>
      <c r="J11" s="17">
        <v>0.28627716360413102</v>
      </c>
      <c r="K11" s="17">
        <v>0.30255882180607402</v>
      </c>
      <c r="L11" s="17">
        <v>0.30213676457462901</v>
      </c>
      <c r="M11" s="17"/>
      <c r="N11" s="17">
        <v>0.27884914904260999</v>
      </c>
      <c r="O11" s="17">
        <v>0.28234785721088301</v>
      </c>
      <c r="P11" s="17">
        <v>0.24646036689935799</v>
      </c>
      <c r="Q11" s="17">
        <v>0.27701218712859299</v>
      </c>
      <c r="R11" s="17">
        <v>0.28244755446894099</v>
      </c>
      <c r="S11" s="17">
        <v>0.26927288334084398</v>
      </c>
      <c r="T11" s="17">
        <v>0.291680245354481</v>
      </c>
      <c r="U11" s="17">
        <v>0.32585388543134303</v>
      </c>
      <c r="V11" s="17">
        <v>0.287063820760531</v>
      </c>
      <c r="W11" s="17">
        <v>0.29471923525849503</v>
      </c>
      <c r="X11" s="17">
        <v>0.28773281394954298</v>
      </c>
      <c r="Y11" s="17">
        <v>0.32187024384818502</v>
      </c>
      <c r="Z11" s="17"/>
      <c r="AA11" s="17">
        <v>0.31869955780507098</v>
      </c>
      <c r="AB11" s="17">
        <v>0.25754779424760699</v>
      </c>
      <c r="AC11" s="17">
        <v>0.29188099370662801</v>
      </c>
      <c r="AD11" s="17">
        <v>0.272166494218746</v>
      </c>
      <c r="AE11" s="17">
        <v>0.21609095664001601</v>
      </c>
      <c r="AF11" s="17"/>
      <c r="AG11" s="17">
        <v>0.27876408142175502</v>
      </c>
      <c r="AH11" s="17">
        <v>0.27151985076797402</v>
      </c>
      <c r="AI11" s="17">
        <v>0.300957108404458</v>
      </c>
      <c r="AJ11" s="17">
        <v>0.29870487272186802</v>
      </c>
      <c r="AK11" s="17">
        <v>0.203184094382689</v>
      </c>
    </row>
    <row r="12" spans="2:37" ht="16" x14ac:dyDescent="0.2">
      <c r="B12" s="18" t="s">
        <v>204</v>
      </c>
      <c r="C12" s="17">
        <v>0.14520203764765699</v>
      </c>
      <c r="D12" s="17">
        <v>0.15603049412397799</v>
      </c>
      <c r="E12" s="17">
        <v>0.134630864687037</v>
      </c>
      <c r="F12" s="17"/>
      <c r="G12" s="17">
        <v>0.14942877020737499</v>
      </c>
      <c r="H12" s="17">
        <v>0.23361515738880401</v>
      </c>
      <c r="I12" s="17">
        <v>0.217367126055347</v>
      </c>
      <c r="J12" s="17">
        <v>0.13951254348255501</v>
      </c>
      <c r="K12" s="17">
        <v>8.8071325545325804E-2</v>
      </c>
      <c r="L12" s="17">
        <v>5.5158711378524801E-2</v>
      </c>
      <c r="M12" s="17"/>
      <c r="N12" s="17">
        <v>0.160954401912174</v>
      </c>
      <c r="O12" s="17">
        <v>9.9381317158739796E-2</v>
      </c>
      <c r="P12" s="17">
        <v>0.10842391681750101</v>
      </c>
      <c r="Q12" s="17">
        <v>0.10663257346995</v>
      </c>
      <c r="R12" s="17">
        <v>0.17661147567832899</v>
      </c>
      <c r="S12" s="17">
        <v>0.179769296946756</v>
      </c>
      <c r="T12" s="17">
        <v>0.12696451135488401</v>
      </c>
      <c r="U12" s="17">
        <v>0.18216117721841801</v>
      </c>
      <c r="V12" s="17">
        <v>0.19235446228058301</v>
      </c>
      <c r="W12" s="17">
        <v>0.15144262188706001</v>
      </c>
      <c r="X12" s="17">
        <v>0.15012949117335</v>
      </c>
      <c r="Y12" s="17">
        <v>0.10614863528453899</v>
      </c>
      <c r="Z12" s="17"/>
      <c r="AA12" s="17">
        <v>0.14872006800048901</v>
      </c>
      <c r="AB12" s="17">
        <v>0.23128747099823099</v>
      </c>
      <c r="AC12" s="17">
        <v>0.13143984534133701</v>
      </c>
      <c r="AD12" s="17">
        <v>0.143741288060205</v>
      </c>
      <c r="AE12" s="17">
        <v>0.120092551020356</v>
      </c>
      <c r="AF12" s="17"/>
      <c r="AG12" s="17">
        <v>0.135629215234147</v>
      </c>
      <c r="AH12" s="17">
        <v>0.182214796959493</v>
      </c>
      <c r="AI12" s="17">
        <v>0.114570989009198</v>
      </c>
      <c r="AJ12" s="17">
        <v>0.15601237923955499</v>
      </c>
      <c r="AK12" s="17">
        <v>0.17167987213538299</v>
      </c>
    </row>
    <row r="13" spans="2:37" ht="16" x14ac:dyDescent="0.2">
      <c r="B13" s="18" t="s">
        <v>205</v>
      </c>
      <c r="C13" s="17">
        <v>7.0065376170973095E-2</v>
      </c>
      <c r="D13" s="17">
        <v>7.7069613637904696E-2</v>
      </c>
      <c r="E13" s="17">
        <v>6.32275589915713E-2</v>
      </c>
      <c r="F13" s="17"/>
      <c r="G13" s="17">
        <v>0.115396150110288</v>
      </c>
      <c r="H13" s="17">
        <v>0.16776249168457499</v>
      </c>
      <c r="I13" s="17">
        <v>9.1142095280472998E-2</v>
      </c>
      <c r="J13" s="17">
        <v>2.8504701172123299E-2</v>
      </c>
      <c r="K13" s="17">
        <v>2.33546358312487E-2</v>
      </c>
      <c r="L13" s="17">
        <v>8.8325059693168707E-3</v>
      </c>
      <c r="M13" s="17"/>
      <c r="N13" s="17">
        <v>0.110113583797179</v>
      </c>
      <c r="O13" s="17">
        <v>3.2231106928489399E-2</v>
      </c>
      <c r="P13" s="17">
        <v>5.0398795027057103E-2</v>
      </c>
      <c r="Q13" s="17">
        <v>5.13721940799622E-2</v>
      </c>
      <c r="R13" s="17">
        <v>4.7300573800049601E-2</v>
      </c>
      <c r="S13" s="17">
        <v>0.11591489488097401</v>
      </c>
      <c r="T13" s="17">
        <v>4.5583726882052103E-2</v>
      </c>
      <c r="U13" s="17">
        <v>0.11773718957459101</v>
      </c>
      <c r="V13" s="17">
        <v>9.3664704577555602E-2</v>
      </c>
      <c r="W13" s="17">
        <v>4.22596891175663E-2</v>
      </c>
      <c r="X13" s="17">
        <v>5.5361416609757602E-2</v>
      </c>
      <c r="Y13" s="17">
        <v>9.4298462100591507E-2</v>
      </c>
      <c r="Z13" s="17"/>
      <c r="AA13" s="17">
        <v>9.30275839045384E-2</v>
      </c>
      <c r="AB13" s="17">
        <v>0.110846386758361</v>
      </c>
      <c r="AC13" s="17">
        <v>5.54312782563402E-2</v>
      </c>
      <c r="AD13" s="17">
        <v>6.1231502597076701E-2</v>
      </c>
      <c r="AE13" s="17">
        <v>4.04326670219698E-2</v>
      </c>
      <c r="AF13" s="17"/>
      <c r="AG13" s="17">
        <v>7.0050615779695805E-2</v>
      </c>
      <c r="AH13" s="17">
        <v>9.0932838607465899E-2</v>
      </c>
      <c r="AI13" s="17">
        <v>5.5428784549849598E-2</v>
      </c>
      <c r="AJ13" s="17">
        <v>7.7605472523163896E-2</v>
      </c>
      <c r="AK13" s="17">
        <v>5.58547600443981E-2</v>
      </c>
    </row>
    <row r="14" spans="2:37" ht="16" x14ac:dyDescent="0.2">
      <c r="B14" s="18" t="s">
        <v>206</v>
      </c>
      <c r="C14" s="19">
        <v>3.6894020180004997E-2</v>
      </c>
      <c r="D14" s="19">
        <v>3.3558301916377202E-2</v>
      </c>
      <c r="E14" s="19">
        <v>4.0150481965655301E-2</v>
      </c>
      <c r="F14" s="19"/>
      <c r="G14" s="19">
        <v>3.2430373655207602E-2</v>
      </c>
      <c r="H14" s="19">
        <v>2.9587366588286299E-2</v>
      </c>
      <c r="I14" s="19">
        <v>4.2214541547726497E-2</v>
      </c>
      <c r="J14" s="19">
        <v>5.75448527962358E-2</v>
      </c>
      <c r="K14" s="19">
        <v>2.6145370167199401E-2</v>
      </c>
      <c r="L14" s="19">
        <v>3.1922598418994801E-2</v>
      </c>
      <c r="M14" s="19"/>
      <c r="N14" s="19">
        <v>3.8737577525348003E-2</v>
      </c>
      <c r="O14" s="19">
        <v>3.7768463447995698E-2</v>
      </c>
      <c r="P14" s="19">
        <v>4.8456265362931801E-2</v>
      </c>
      <c r="Q14" s="19">
        <v>5.5394725569762999E-2</v>
      </c>
      <c r="R14" s="19">
        <v>3.6191141690724099E-2</v>
      </c>
      <c r="S14" s="19">
        <v>4.52904009895502E-2</v>
      </c>
      <c r="T14" s="19">
        <v>2.8183254751402501E-2</v>
      </c>
      <c r="U14" s="19">
        <v>2.8869954311240099E-2</v>
      </c>
      <c r="V14" s="19">
        <v>4.1157489246941799E-2</v>
      </c>
      <c r="W14" s="19">
        <v>2.0206521057546799E-2</v>
      </c>
      <c r="X14" s="19">
        <v>1.4622898878205099E-2</v>
      </c>
      <c r="Y14" s="19">
        <v>2.0226544269696799E-2</v>
      </c>
      <c r="Z14" s="19"/>
      <c r="AA14" s="19">
        <v>2.31722389923152E-2</v>
      </c>
      <c r="AB14" s="19">
        <v>2.4973028386943399E-2</v>
      </c>
      <c r="AC14" s="19">
        <v>4.8422830310125897E-2</v>
      </c>
      <c r="AD14" s="19">
        <v>3.5118500274504499E-2</v>
      </c>
      <c r="AE14" s="19">
        <v>3.2724631265349802E-2</v>
      </c>
      <c r="AF14" s="19"/>
      <c r="AG14" s="19">
        <v>2.59501994679966E-2</v>
      </c>
      <c r="AH14" s="19">
        <v>3.0973801810762699E-2</v>
      </c>
      <c r="AI14" s="19">
        <v>3.5369661013849897E-2</v>
      </c>
      <c r="AJ14" s="19">
        <v>2.5449591211051399E-2</v>
      </c>
      <c r="AK14" s="19">
        <v>3.2923141285763E-2</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210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201</v>
      </c>
      <c r="C9" s="17">
        <v>0.16972780862363401</v>
      </c>
      <c r="D9" s="17">
        <v>0.134586098858169</v>
      </c>
      <c r="E9" s="17">
        <v>0.204034553345288</v>
      </c>
      <c r="F9" s="17"/>
      <c r="G9" s="17">
        <v>9.1157530607709494E-2</v>
      </c>
      <c r="H9" s="17">
        <v>0.104757610172224</v>
      </c>
      <c r="I9" s="17">
        <v>8.6042481419484701E-2</v>
      </c>
      <c r="J9" s="17">
        <v>0.109928524960185</v>
      </c>
      <c r="K9" s="17">
        <v>0.22461945655604601</v>
      </c>
      <c r="L9" s="17">
        <v>0.35379745898979398</v>
      </c>
      <c r="M9" s="17"/>
      <c r="N9" s="17">
        <v>8.5654521616019302E-2</v>
      </c>
      <c r="O9" s="17">
        <v>0.174664536832841</v>
      </c>
      <c r="P9" s="17">
        <v>0.17948745052228601</v>
      </c>
      <c r="Q9" s="17">
        <v>0.21702419507982099</v>
      </c>
      <c r="R9" s="17">
        <v>0.165261335394815</v>
      </c>
      <c r="S9" s="17">
        <v>0.167084238937102</v>
      </c>
      <c r="T9" s="17">
        <v>0.23426755448515499</v>
      </c>
      <c r="U9" s="17">
        <v>0.15508985731184399</v>
      </c>
      <c r="V9" s="17">
        <v>0.12564381723363399</v>
      </c>
      <c r="W9" s="17">
        <v>0.26184278074304501</v>
      </c>
      <c r="X9" s="17">
        <v>0.14679933039613099</v>
      </c>
      <c r="Y9" s="17">
        <v>0.162663976896227</v>
      </c>
      <c r="Z9" s="17"/>
      <c r="AA9" s="17">
        <v>0.19634748015561301</v>
      </c>
      <c r="AB9" s="17">
        <v>0.105125205813248</v>
      </c>
      <c r="AC9" s="17">
        <v>0.22124086137822699</v>
      </c>
      <c r="AD9" s="17">
        <v>0.19188603290863901</v>
      </c>
      <c r="AE9" s="17">
        <v>0.12494863187626599</v>
      </c>
      <c r="AF9" s="17"/>
      <c r="AG9" s="17">
        <v>0.19847378482318301</v>
      </c>
      <c r="AH9" s="17">
        <v>0.12618670080706701</v>
      </c>
      <c r="AI9" s="17">
        <v>0.249101075454041</v>
      </c>
      <c r="AJ9" s="17">
        <v>0.18759749373864501</v>
      </c>
      <c r="AK9" s="17">
        <v>0.16615978166701101</v>
      </c>
    </row>
    <row r="10" spans="2:37" ht="16" x14ac:dyDescent="0.2">
      <c r="B10" s="18" t="s">
        <v>202</v>
      </c>
      <c r="C10" s="17">
        <v>0.25267705811524799</v>
      </c>
      <c r="D10" s="17">
        <v>0.22808304474362501</v>
      </c>
      <c r="E10" s="17">
        <v>0.27668671911502202</v>
      </c>
      <c r="F10" s="17"/>
      <c r="G10" s="17">
        <v>0.19523760938736701</v>
      </c>
      <c r="H10" s="17">
        <v>0.168796328440417</v>
      </c>
      <c r="I10" s="17">
        <v>0.21554999126258401</v>
      </c>
      <c r="J10" s="17">
        <v>0.28083615672442802</v>
      </c>
      <c r="K10" s="17">
        <v>0.267656416619515</v>
      </c>
      <c r="L10" s="17">
        <v>0.35584699804956899</v>
      </c>
      <c r="M10" s="17"/>
      <c r="N10" s="17">
        <v>0.22484590575868099</v>
      </c>
      <c r="O10" s="17">
        <v>0.34017168503616602</v>
      </c>
      <c r="P10" s="17">
        <v>0.26158122597540701</v>
      </c>
      <c r="Q10" s="17">
        <v>0.24819166858379299</v>
      </c>
      <c r="R10" s="17">
        <v>0.23379768850749999</v>
      </c>
      <c r="S10" s="17">
        <v>0.19404465523077499</v>
      </c>
      <c r="T10" s="17">
        <v>0.20828579227654201</v>
      </c>
      <c r="U10" s="17">
        <v>0.23244935662208599</v>
      </c>
      <c r="V10" s="17">
        <v>0.26250738670173401</v>
      </c>
      <c r="W10" s="17">
        <v>0.27600893291852402</v>
      </c>
      <c r="X10" s="17">
        <v>0.272875968677317</v>
      </c>
      <c r="Y10" s="17">
        <v>0.21726768947691899</v>
      </c>
      <c r="Z10" s="17"/>
      <c r="AA10" s="17">
        <v>0.28057875359387402</v>
      </c>
      <c r="AB10" s="17">
        <v>0.18664567793478501</v>
      </c>
      <c r="AC10" s="17">
        <v>0.249466511939757</v>
      </c>
      <c r="AD10" s="17">
        <v>0.23318577330902601</v>
      </c>
      <c r="AE10" s="17">
        <v>0.26669679222256898</v>
      </c>
      <c r="AF10" s="17"/>
      <c r="AG10" s="17">
        <v>0.300386917167142</v>
      </c>
      <c r="AH10" s="17">
        <v>0.22518091422342301</v>
      </c>
      <c r="AI10" s="17">
        <v>0.213345023981656</v>
      </c>
      <c r="AJ10" s="17">
        <v>0.20696833958053901</v>
      </c>
      <c r="AK10" s="17">
        <v>0.22645680205506999</v>
      </c>
    </row>
    <row r="11" spans="2:37" ht="16" x14ac:dyDescent="0.2">
      <c r="B11" s="18" t="s">
        <v>203</v>
      </c>
      <c r="C11" s="17">
        <v>0.23902379748490901</v>
      </c>
      <c r="D11" s="17">
        <v>0.24148368022385</v>
      </c>
      <c r="E11" s="17">
        <v>0.23662236142123499</v>
      </c>
      <c r="F11" s="17"/>
      <c r="G11" s="17">
        <v>0.23235645450388101</v>
      </c>
      <c r="H11" s="17">
        <v>0.19125089267481901</v>
      </c>
      <c r="I11" s="17">
        <v>0.232902211024688</v>
      </c>
      <c r="J11" s="17">
        <v>0.28087240062181501</v>
      </c>
      <c r="K11" s="17">
        <v>0.317303489644708</v>
      </c>
      <c r="L11" s="17">
        <v>0.20074371768686</v>
      </c>
      <c r="M11" s="17"/>
      <c r="N11" s="17">
        <v>0.221505373114149</v>
      </c>
      <c r="O11" s="17">
        <v>0.28970254344444601</v>
      </c>
      <c r="P11" s="17">
        <v>0.22985897194250199</v>
      </c>
      <c r="Q11" s="17">
        <v>0.267326388302842</v>
      </c>
      <c r="R11" s="17">
        <v>0.23153251524815199</v>
      </c>
      <c r="S11" s="17">
        <v>0.249474941285734</v>
      </c>
      <c r="T11" s="17">
        <v>0.23191444904762201</v>
      </c>
      <c r="U11" s="17">
        <v>0.20050794766136901</v>
      </c>
      <c r="V11" s="17">
        <v>0.18786176753646999</v>
      </c>
      <c r="W11" s="17">
        <v>0.21011882585164801</v>
      </c>
      <c r="X11" s="17">
        <v>0.283729525543782</v>
      </c>
      <c r="Y11" s="17">
        <v>0.29778811252793702</v>
      </c>
      <c r="Z11" s="17"/>
      <c r="AA11" s="17">
        <v>0.21704244315110499</v>
      </c>
      <c r="AB11" s="17">
        <v>0.217064012294577</v>
      </c>
      <c r="AC11" s="17">
        <v>0.20277170074277001</v>
      </c>
      <c r="AD11" s="17">
        <v>0.26585799278037903</v>
      </c>
      <c r="AE11" s="17">
        <v>0.23006336359472199</v>
      </c>
      <c r="AF11" s="17"/>
      <c r="AG11" s="17">
        <v>0.23485203621075401</v>
      </c>
      <c r="AH11" s="17">
        <v>0.22783986666273501</v>
      </c>
      <c r="AI11" s="17">
        <v>0.226053919686143</v>
      </c>
      <c r="AJ11" s="17">
        <v>0.258140929185943</v>
      </c>
      <c r="AK11" s="17">
        <v>0.19308620271551</v>
      </c>
    </row>
    <row r="12" spans="2:37" ht="16" x14ac:dyDescent="0.2">
      <c r="B12" s="18" t="s">
        <v>204</v>
      </c>
      <c r="C12" s="17">
        <v>0.23639638036708699</v>
      </c>
      <c r="D12" s="17">
        <v>0.28082248175059199</v>
      </c>
      <c r="E12" s="17">
        <v>0.19302584064907</v>
      </c>
      <c r="F12" s="17"/>
      <c r="G12" s="17">
        <v>0.318715423809176</v>
      </c>
      <c r="H12" s="17">
        <v>0.37199634397591103</v>
      </c>
      <c r="I12" s="17">
        <v>0.306512138339603</v>
      </c>
      <c r="J12" s="17">
        <v>0.23893905694866599</v>
      </c>
      <c r="K12" s="17">
        <v>0.14985668104059899</v>
      </c>
      <c r="L12" s="17">
        <v>7.1212693148294703E-2</v>
      </c>
      <c r="M12" s="17"/>
      <c r="N12" s="17">
        <v>0.31311408467153201</v>
      </c>
      <c r="O12" s="17">
        <v>0.14235530643340499</v>
      </c>
      <c r="P12" s="17">
        <v>0.218291718193447</v>
      </c>
      <c r="Q12" s="17">
        <v>0.209963849281188</v>
      </c>
      <c r="R12" s="17">
        <v>0.25688490654230101</v>
      </c>
      <c r="S12" s="17">
        <v>0.287295287411795</v>
      </c>
      <c r="T12" s="17">
        <v>0.22979152343804399</v>
      </c>
      <c r="U12" s="17">
        <v>0.240156733034016</v>
      </c>
      <c r="V12" s="17">
        <v>0.27872305385934898</v>
      </c>
      <c r="W12" s="17">
        <v>0.18617946052748799</v>
      </c>
      <c r="X12" s="17">
        <v>0.222520494709219</v>
      </c>
      <c r="Y12" s="17">
        <v>0.244385032533322</v>
      </c>
      <c r="Z12" s="17"/>
      <c r="AA12" s="17">
        <v>0.216594500623317</v>
      </c>
      <c r="AB12" s="17">
        <v>0.32234956137951798</v>
      </c>
      <c r="AC12" s="17">
        <v>0.23896105907152801</v>
      </c>
      <c r="AD12" s="17">
        <v>0.24316849859338499</v>
      </c>
      <c r="AE12" s="17">
        <v>0.25958456924871898</v>
      </c>
      <c r="AF12" s="17"/>
      <c r="AG12" s="17">
        <v>0.19984879688756399</v>
      </c>
      <c r="AH12" s="17">
        <v>0.28201285484662603</v>
      </c>
      <c r="AI12" s="17">
        <v>0.24588324761886499</v>
      </c>
      <c r="AJ12" s="17">
        <v>0.26398269163070098</v>
      </c>
      <c r="AK12" s="17">
        <v>0.32006091796020297</v>
      </c>
    </row>
    <row r="13" spans="2:37" ht="16" x14ac:dyDescent="0.2">
      <c r="B13" s="18" t="s">
        <v>205</v>
      </c>
      <c r="C13" s="17">
        <v>8.2322815223217605E-2</v>
      </c>
      <c r="D13" s="17">
        <v>9.59025519319021E-2</v>
      </c>
      <c r="E13" s="17">
        <v>6.9065732293521295E-2</v>
      </c>
      <c r="F13" s="17"/>
      <c r="G13" s="17">
        <v>0.122841889934272</v>
      </c>
      <c r="H13" s="17">
        <v>0.16100842195214099</v>
      </c>
      <c r="I13" s="17">
        <v>0.129146565065444</v>
      </c>
      <c r="J13" s="17">
        <v>5.3807058103768401E-2</v>
      </c>
      <c r="K13" s="17">
        <v>3.0226530379186E-2</v>
      </c>
      <c r="L13" s="17">
        <v>1.1843234969860001E-2</v>
      </c>
      <c r="M13" s="17"/>
      <c r="N13" s="17">
        <v>0.12428282960395599</v>
      </c>
      <c r="O13" s="17">
        <v>3.59037880790712E-2</v>
      </c>
      <c r="P13" s="17">
        <v>6.9888130222356307E-2</v>
      </c>
      <c r="Q13" s="17">
        <v>3.4729569914293899E-2</v>
      </c>
      <c r="R13" s="17">
        <v>0.112523554307232</v>
      </c>
      <c r="S13" s="17">
        <v>8.1804899578641899E-2</v>
      </c>
      <c r="T13" s="17">
        <v>7.1335579622062106E-2</v>
      </c>
      <c r="U13" s="17">
        <v>0.14260537966124201</v>
      </c>
      <c r="V13" s="17">
        <v>0.135075743418308</v>
      </c>
      <c r="W13" s="17">
        <v>5.27840723559415E-2</v>
      </c>
      <c r="X13" s="17">
        <v>5.8629002547160802E-2</v>
      </c>
      <c r="Y13" s="17">
        <v>7.7895188565596102E-2</v>
      </c>
      <c r="Z13" s="17"/>
      <c r="AA13" s="17">
        <v>8.53506468451775E-2</v>
      </c>
      <c r="AB13" s="17">
        <v>0.15103688892745001</v>
      </c>
      <c r="AC13" s="17">
        <v>5.6278038168692299E-2</v>
      </c>
      <c r="AD13" s="17">
        <v>5.17561434832731E-2</v>
      </c>
      <c r="AE13" s="17">
        <v>9.3805334836472798E-2</v>
      </c>
      <c r="AF13" s="17"/>
      <c r="AG13" s="17">
        <v>6.6438464911357104E-2</v>
      </c>
      <c r="AH13" s="17">
        <v>0.11742802588602599</v>
      </c>
      <c r="AI13" s="17">
        <v>5.3279704353998897E-2</v>
      </c>
      <c r="AJ13" s="17">
        <v>6.7220940499865198E-2</v>
      </c>
      <c r="AK13" s="17">
        <v>6.9942240562776106E-2</v>
      </c>
    </row>
    <row r="14" spans="2:37" ht="16" x14ac:dyDescent="0.2">
      <c r="B14" s="18" t="s">
        <v>206</v>
      </c>
      <c r="C14" s="19">
        <v>1.9852140185902301E-2</v>
      </c>
      <c r="D14" s="19">
        <v>1.9122142491864901E-2</v>
      </c>
      <c r="E14" s="19">
        <v>2.0564793175864599E-2</v>
      </c>
      <c r="F14" s="19"/>
      <c r="G14" s="19">
        <v>3.9691091757593798E-2</v>
      </c>
      <c r="H14" s="19">
        <v>2.1904027844877601E-3</v>
      </c>
      <c r="I14" s="19">
        <v>2.9846612888196102E-2</v>
      </c>
      <c r="J14" s="19">
        <v>3.5616802641138798E-2</v>
      </c>
      <c r="K14" s="19">
        <v>1.0337425759944599E-2</v>
      </c>
      <c r="L14" s="19">
        <v>6.55589715562469E-3</v>
      </c>
      <c r="M14" s="19"/>
      <c r="N14" s="19">
        <v>3.0597285235662498E-2</v>
      </c>
      <c r="O14" s="19">
        <v>1.72021401740713E-2</v>
      </c>
      <c r="P14" s="19">
        <v>4.0892503144003001E-2</v>
      </c>
      <c r="Q14" s="19">
        <v>2.2764328838061801E-2</v>
      </c>
      <c r="R14" s="19">
        <v>0</v>
      </c>
      <c r="S14" s="19">
        <v>2.0295977555953301E-2</v>
      </c>
      <c r="T14" s="19">
        <v>2.4405101130574199E-2</v>
      </c>
      <c r="U14" s="19">
        <v>2.9190725709442599E-2</v>
      </c>
      <c r="V14" s="19">
        <v>1.0188231250504901E-2</v>
      </c>
      <c r="W14" s="19">
        <v>1.3065927603353801E-2</v>
      </c>
      <c r="X14" s="19">
        <v>1.54456781263895E-2</v>
      </c>
      <c r="Y14" s="19">
        <v>0</v>
      </c>
      <c r="Z14" s="19"/>
      <c r="AA14" s="19">
        <v>4.0861756309136001E-3</v>
      </c>
      <c r="AB14" s="19">
        <v>1.7778653650420601E-2</v>
      </c>
      <c r="AC14" s="19">
        <v>3.1281828699026099E-2</v>
      </c>
      <c r="AD14" s="19">
        <v>1.41455589252982E-2</v>
      </c>
      <c r="AE14" s="19">
        <v>2.4901308221252201E-2</v>
      </c>
      <c r="AF14" s="19"/>
      <c r="AG14" s="19">
        <v>0</v>
      </c>
      <c r="AH14" s="19">
        <v>2.1351637574124002E-2</v>
      </c>
      <c r="AI14" s="19">
        <v>1.2337028905297399E-2</v>
      </c>
      <c r="AJ14" s="19">
        <v>1.60896053643051E-2</v>
      </c>
      <c r="AK14" s="19">
        <v>2.4294055039429701E-2</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211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201</v>
      </c>
      <c r="C9" s="17">
        <v>0.14742367656406299</v>
      </c>
      <c r="D9" s="17">
        <v>0.16115901461934301</v>
      </c>
      <c r="E9" s="17">
        <v>0.13401468936700001</v>
      </c>
      <c r="F9" s="17"/>
      <c r="G9" s="17">
        <v>0.137125201497488</v>
      </c>
      <c r="H9" s="17">
        <v>0.128110002792096</v>
      </c>
      <c r="I9" s="17">
        <v>0.131902860700013</v>
      </c>
      <c r="J9" s="17">
        <v>0.16714389892908901</v>
      </c>
      <c r="K9" s="17">
        <v>0.15863926849934501</v>
      </c>
      <c r="L9" s="17">
        <v>0.15896812965368101</v>
      </c>
      <c r="M9" s="17"/>
      <c r="N9" s="17">
        <v>0.118088807796613</v>
      </c>
      <c r="O9" s="17">
        <v>0.15993406393266299</v>
      </c>
      <c r="P9" s="17">
        <v>0.137960120691866</v>
      </c>
      <c r="Q9" s="17">
        <v>0.12304310952792601</v>
      </c>
      <c r="R9" s="17">
        <v>0.136124805637129</v>
      </c>
      <c r="S9" s="17">
        <v>0.171465429374247</v>
      </c>
      <c r="T9" s="17">
        <v>0.15149941831211999</v>
      </c>
      <c r="U9" s="17">
        <v>0.121194899788737</v>
      </c>
      <c r="V9" s="17">
        <v>0.13463893691623599</v>
      </c>
      <c r="W9" s="17">
        <v>0.184468325533339</v>
      </c>
      <c r="X9" s="17">
        <v>0.197396758659797</v>
      </c>
      <c r="Y9" s="17">
        <v>0.159224062805325</v>
      </c>
      <c r="Z9" s="17"/>
      <c r="AA9" s="17">
        <v>0.12042484146820701</v>
      </c>
      <c r="AB9" s="17">
        <v>0.106441297651447</v>
      </c>
      <c r="AC9" s="17">
        <v>0.121580863426529</v>
      </c>
      <c r="AD9" s="17">
        <v>0.12714564762847799</v>
      </c>
      <c r="AE9" s="17">
        <v>0.28742648261340897</v>
      </c>
      <c r="AF9" s="17"/>
      <c r="AG9" s="17">
        <v>0.104070255080579</v>
      </c>
      <c r="AH9" s="17">
        <v>0.12825287933101701</v>
      </c>
      <c r="AI9" s="17">
        <v>0.14980191475073901</v>
      </c>
      <c r="AJ9" s="17">
        <v>0.14046330512652699</v>
      </c>
      <c r="AK9" s="17">
        <v>0.27464354204651598</v>
      </c>
    </row>
    <row r="10" spans="2:37" ht="16" x14ac:dyDescent="0.2">
      <c r="B10" s="18" t="s">
        <v>202</v>
      </c>
      <c r="C10" s="17">
        <v>0.20627535414931999</v>
      </c>
      <c r="D10" s="17">
        <v>0.190420244200384</v>
      </c>
      <c r="E10" s="17">
        <v>0.221753747579299</v>
      </c>
      <c r="F10" s="17"/>
      <c r="G10" s="17">
        <v>0.154349545685249</v>
      </c>
      <c r="H10" s="17">
        <v>0.134233022429708</v>
      </c>
      <c r="I10" s="17">
        <v>0.192314640960417</v>
      </c>
      <c r="J10" s="17">
        <v>0.20648658275889301</v>
      </c>
      <c r="K10" s="17">
        <v>0.28910404290115299</v>
      </c>
      <c r="L10" s="17">
        <v>0.25460801291892599</v>
      </c>
      <c r="M10" s="17"/>
      <c r="N10" s="17">
        <v>0.15474560822025801</v>
      </c>
      <c r="O10" s="17">
        <v>0.26084954072975097</v>
      </c>
      <c r="P10" s="17">
        <v>0.26564681875824803</v>
      </c>
      <c r="Q10" s="17">
        <v>0.24871977068260601</v>
      </c>
      <c r="R10" s="17">
        <v>0.20959973806829699</v>
      </c>
      <c r="S10" s="17">
        <v>0.15832289598096499</v>
      </c>
      <c r="T10" s="17">
        <v>0.225407374716043</v>
      </c>
      <c r="U10" s="17">
        <v>0.13762123542573099</v>
      </c>
      <c r="V10" s="17">
        <v>0.167811927967014</v>
      </c>
      <c r="W10" s="17">
        <v>0.22562463678917599</v>
      </c>
      <c r="X10" s="17">
        <v>0.21465377235324901</v>
      </c>
      <c r="Y10" s="17">
        <v>0.17057374842360001</v>
      </c>
      <c r="Z10" s="17"/>
      <c r="AA10" s="17">
        <v>0.19823317063402901</v>
      </c>
      <c r="AB10" s="17">
        <v>0.16924832840856599</v>
      </c>
      <c r="AC10" s="17">
        <v>0.27013114084832401</v>
      </c>
      <c r="AD10" s="17">
        <v>0.225134389063015</v>
      </c>
      <c r="AE10" s="17">
        <v>0.17988984357203799</v>
      </c>
      <c r="AF10" s="17"/>
      <c r="AG10" s="17">
        <v>0.22374296955567999</v>
      </c>
      <c r="AH10" s="17">
        <v>0.177241302788049</v>
      </c>
      <c r="AI10" s="17">
        <v>0.27598107813565198</v>
      </c>
      <c r="AJ10" s="17">
        <v>0.21564884980978699</v>
      </c>
      <c r="AK10" s="17">
        <v>0.195870346706187</v>
      </c>
    </row>
    <row r="11" spans="2:37" ht="16" x14ac:dyDescent="0.2">
      <c r="B11" s="18" t="s">
        <v>203</v>
      </c>
      <c r="C11" s="17">
        <v>0.27416515115439799</v>
      </c>
      <c r="D11" s="17">
        <v>0.26154925489178499</v>
      </c>
      <c r="E11" s="17">
        <v>0.28648129443271197</v>
      </c>
      <c r="F11" s="17"/>
      <c r="G11" s="17">
        <v>0.25797714856679099</v>
      </c>
      <c r="H11" s="17">
        <v>0.21125346635745501</v>
      </c>
      <c r="I11" s="17">
        <v>0.25628430391003698</v>
      </c>
      <c r="J11" s="17">
        <v>0.28963325950063701</v>
      </c>
      <c r="K11" s="17">
        <v>0.30466831587084697</v>
      </c>
      <c r="L11" s="17">
        <v>0.31736342656306998</v>
      </c>
      <c r="M11" s="17"/>
      <c r="N11" s="17">
        <v>0.28648068398226201</v>
      </c>
      <c r="O11" s="17">
        <v>0.30869281547650401</v>
      </c>
      <c r="P11" s="17">
        <v>0.25251251626718701</v>
      </c>
      <c r="Q11" s="17">
        <v>0.28655432342214099</v>
      </c>
      <c r="R11" s="17">
        <v>0.26543308984370101</v>
      </c>
      <c r="S11" s="17">
        <v>0.24397021153536699</v>
      </c>
      <c r="T11" s="17">
        <v>0.24285183528172799</v>
      </c>
      <c r="U11" s="17">
        <v>0.30003306352029502</v>
      </c>
      <c r="V11" s="17">
        <v>0.215433112897567</v>
      </c>
      <c r="W11" s="17">
        <v>0.309317220605903</v>
      </c>
      <c r="X11" s="17">
        <v>0.31944438443104001</v>
      </c>
      <c r="Y11" s="17">
        <v>0.28177579013731102</v>
      </c>
      <c r="Z11" s="17"/>
      <c r="AA11" s="17">
        <v>0.286480763419101</v>
      </c>
      <c r="AB11" s="17">
        <v>0.21685117140534199</v>
      </c>
      <c r="AC11" s="17">
        <v>0.26000974212643901</v>
      </c>
      <c r="AD11" s="17">
        <v>0.29322578797186699</v>
      </c>
      <c r="AE11" s="17">
        <v>0.239072808745971</v>
      </c>
      <c r="AF11" s="17"/>
      <c r="AG11" s="17">
        <v>0.32414054691887401</v>
      </c>
      <c r="AH11" s="17">
        <v>0.249937767616246</v>
      </c>
      <c r="AI11" s="17">
        <v>0.26597390673483001</v>
      </c>
      <c r="AJ11" s="17">
        <v>0.27036388971469699</v>
      </c>
      <c r="AK11" s="17">
        <v>0.171035757975673</v>
      </c>
    </row>
    <row r="12" spans="2:37" ht="16" x14ac:dyDescent="0.2">
      <c r="B12" s="18" t="s">
        <v>204</v>
      </c>
      <c r="C12" s="17">
        <v>0.25534667809365003</v>
      </c>
      <c r="D12" s="17">
        <v>0.26167166722211799</v>
      </c>
      <c r="E12" s="17">
        <v>0.24917197035046501</v>
      </c>
      <c r="F12" s="17"/>
      <c r="G12" s="17">
        <v>0.28915735964837502</v>
      </c>
      <c r="H12" s="17">
        <v>0.32034483001814201</v>
      </c>
      <c r="I12" s="17">
        <v>0.26767080351894101</v>
      </c>
      <c r="J12" s="17">
        <v>0.25334080117735902</v>
      </c>
      <c r="K12" s="17">
        <v>0.17511081879204099</v>
      </c>
      <c r="L12" s="17">
        <v>0.22573549722421399</v>
      </c>
      <c r="M12" s="17"/>
      <c r="N12" s="17">
        <v>0.29125916705274102</v>
      </c>
      <c r="O12" s="17">
        <v>0.19282278667216399</v>
      </c>
      <c r="P12" s="17">
        <v>0.21316144000200399</v>
      </c>
      <c r="Q12" s="17">
        <v>0.230332247894422</v>
      </c>
      <c r="R12" s="17">
        <v>0.26489815336976402</v>
      </c>
      <c r="S12" s="17">
        <v>0.30746988353316101</v>
      </c>
      <c r="T12" s="17">
        <v>0.24684259037876599</v>
      </c>
      <c r="U12" s="17">
        <v>0.301814710777494</v>
      </c>
      <c r="V12" s="17">
        <v>0.34254181447551502</v>
      </c>
      <c r="W12" s="17">
        <v>0.19397091132219901</v>
      </c>
      <c r="X12" s="17">
        <v>0.17329998013895301</v>
      </c>
      <c r="Y12" s="17">
        <v>0.32931565125878898</v>
      </c>
      <c r="Z12" s="17"/>
      <c r="AA12" s="17">
        <v>0.27649255560583003</v>
      </c>
      <c r="AB12" s="17">
        <v>0.31217457765531298</v>
      </c>
      <c r="AC12" s="17">
        <v>0.26516077004795402</v>
      </c>
      <c r="AD12" s="17">
        <v>0.25546896718134299</v>
      </c>
      <c r="AE12" s="17">
        <v>0.21094144592265801</v>
      </c>
      <c r="AF12" s="17"/>
      <c r="AG12" s="17">
        <v>0.25320158551038902</v>
      </c>
      <c r="AH12" s="17">
        <v>0.29250405259971601</v>
      </c>
      <c r="AI12" s="17">
        <v>0.25010460659355899</v>
      </c>
      <c r="AJ12" s="17">
        <v>0.25851735657888603</v>
      </c>
      <c r="AK12" s="17">
        <v>0.25928724549938598</v>
      </c>
    </row>
    <row r="13" spans="2:37" ht="16" x14ac:dyDescent="0.2">
      <c r="B13" s="18" t="s">
        <v>205</v>
      </c>
      <c r="C13" s="17">
        <v>8.2183126186850794E-2</v>
      </c>
      <c r="D13" s="17">
        <v>9.5276140781173801E-2</v>
      </c>
      <c r="E13" s="17">
        <v>6.9401200881505296E-2</v>
      </c>
      <c r="F13" s="17"/>
      <c r="G13" s="17">
        <v>0.13434265623649699</v>
      </c>
      <c r="H13" s="17">
        <v>0.17207705425006201</v>
      </c>
      <c r="I13" s="17">
        <v>0.106092632512019</v>
      </c>
      <c r="J13" s="17">
        <v>2.9077938688504799E-2</v>
      </c>
      <c r="K13" s="17">
        <v>4.1172453558479601E-2</v>
      </c>
      <c r="L13" s="17">
        <v>2.5998378790873199E-2</v>
      </c>
      <c r="M13" s="17"/>
      <c r="N13" s="17">
        <v>0.11597869872045199</v>
      </c>
      <c r="O13" s="17">
        <v>4.6704317215131803E-2</v>
      </c>
      <c r="P13" s="17">
        <v>8.2694746271567296E-2</v>
      </c>
      <c r="Q13" s="17">
        <v>5.94850454166274E-2</v>
      </c>
      <c r="R13" s="17">
        <v>9.0848251470263999E-2</v>
      </c>
      <c r="S13" s="17">
        <v>8.0279648223911301E-2</v>
      </c>
      <c r="T13" s="17">
        <v>9.1266779411606797E-2</v>
      </c>
      <c r="U13" s="17">
        <v>0.119921089972068</v>
      </c>
      <c r="V13" s="17">
        <v>9.5494236343314595E-2</v>
      </c>
      <c r="W13" s="17">
        <v>7.3029104126000097E-2</v>
      </c>
      <c r="X13" s="17">
        <v>8.4199382240920106E-2</v>
      </c>
      <c r="Y13" s="17">
        <v>3.1092783623955299E-2</v>
      </c>
      <c r="Z13" s="17"/>
      <c r="AA13" s="17">
        <v>9.5008696258940803E-2</v>
      </c>
      <c r="AB13" s="17">
        <v>0.157766583102282</v>
      </c>
      <c r="AC13" s="17">
        <v>4.2594057622412397E-2</v>
      </c>
      <c r="AD13" s="17">
        <v>6.8553612027201699E-2</v>
      </c>
      <c r="AE13" s="17">
        <v>5.0874287000636599E-2</v>
      </c>
      <c r="AF13" s="17"/>
      <c r="AG13" s="17">
        <v>7.7986955283150403E-2</v>
      </c>
      <c r="AH13" s="17">
        <v>0.120299464806227</v>
      </c>
      <c r="AI13" s="17">
        <v>3.3143099618474697E-2</v>
      </c>
      <c r="AJ13" s="17">
        <v>8.38312613843126E-2</v>
      </c>
      <c r="AK13" s="17">
        <v>5.7919142751649298E-2</v>
      </c>
    </row>
    <row r="14" spans="2:37" ht="16" x14ac:dyDescent="0.2">
      <c r="B14" s="18" t="s">
        <v>206</v>
      </c>
      <c r="C14" s="19">
        <v>3.4606013851715502E-2</v>
      </c>
      <c r="D14" s="19">
        <v>2.9923678285197802E-2</v>
      </c>
      <c r="E14" s="19">
        <v>3.9177097389019998E-2</v>
      </c>
      <c r="F14" s="19"/>
      <c r="G14" s="19">
        <v>2.70480883656E-2</v>
      </c>
      <c r="H14" s="19">
        <v>3.3981624152536603E-2</v>
      </c>
      <c r="I14" s="19">
        <v>4.5734758398572002E-2</v>
      </c>
      <c r="J14" s="19">
        <v>5.4317518945518103E-2</v>
      </c>
      <c r="K14" s="19">
        <v>3.1305100378133097E-2</v>
      </c>
      <c r="L14" s="19">
        <v>1.7326554849236901E-2</v>
      </c>
      <c r="M14" s="19"/>
      <c r="N14" s="19">
        <v>3.3447034227673901E-2</v>
      </c>
      <c r="O14" s="19">
        <v>3.09964759737867E-2</v>
      </c>
      <c r="P14" s="19">
        <v>4.8024358009128798E-2</v>
      </c>
      <c r="Q14" s="19">
        <v>5.1865503056277698E-2</v>
      </c>
      <c r="R14" s="19">
        <v>3.3095961610845499E-2</v>
      </c>
      <c r="S14" s="19">
        <v>3.84919313523489E-2</v>
      </c>
      <c r="T14" s="19">
        <v>4.2132001899735601E-2</v>
      </c>
      <c r="U14" s="19">
        <v>1.9415000515675601E-2</v>
      </c>
      <c r="V14" s="19">
        <v>4.4079971400352302E-2</v>
      </c>
      <c r="W14" s="19">
        <v>1.3589801623382899E-2</v>
      </c>
      <c r="X14" s="19">
        <v>1.10057221760418E-2</v>
      </c>
      <c r="Y14" s="19">
        <v>2.8017963751019399E-2</v>
      </c>
      <c r="Z14" s="19"/>
      <c r="AA14" s="19">
        <v>2.3359972613893401E-2</v>
      </c>
      <c r="AB14" s="19">
        <v>3.75180417770484E-2</v>
      </c>
      <c r="AC14" s="19">
        <v>4.0523425928342301E-2</v>
      </c>
      <c r="AD14" s="19">
        <v>3.0471596128095999E-2</v>
      </c>
      <c r="AE14" s="19">
        <v>3.1795132145288403E-2</v>
      </c>
      <c r="AF14" s="19"/>
      <c r="AG14" s="19">
        <v>1.68576876513272E-2</v>
      </c>
      <c r="AH14" s="19">
        <v>3.1764532858745601E-2</v>
      </c>
      <c r="AI14" s="19">
        <v>2.4995394166745899E-2</v>
      </c>
      <c r="AJ14" s="19">
        <v>3.1175337385790099E-2</v>
      </c>
      <c r="AK14" s="19">
        <v>4.1243965020587803E-2</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212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201</v>
      </c>
      <c r="C9" s="17">
        <v>7.4677120045601203E-2</v>
      </c>
      <c r="D9" s="17">
        <v>7.9176707289463799E-2</v>
      </c>
      <c r="E9" s="17">
        <v>7.0284442741104E-2</v>
      </c>
      <c r="F9" s="17"/>
      <c r="G9" s="17">
        <v>7.5390461088627903E-2</v>
      </c>
      <c r="H9" s="17">
        <v>8.8399644700223406E-2</v>
      </c>
      <c r="I9" s="17">
        <v>6.0734672817503103E-2</v>
      </c>
      <c r="J9" s="17">
        <v>7.5500683911338795E-2</v>
      </c>
      <c r="K9" s="17">
        <v>8.4778485634557102E-2</v>
      </c>
      <c r="L9" s="17">
        <v>6.6952376095913604E-2</v>
      </c>
      <c r="M9" s="17"/>
      <c r="N9" s="17">
        <v>5.8570525657824703E-2</v>
      </c>
      <c r="O9" s="17">
        <v>6.9293184842910804E-2</v>
      </c>
      <c r="P9" s="17">
        <v>7.8480358336677797E-2</v>
      </c>
      <c r="Q9" s="17">
        <v>4.1791816162857501E-2</v>
      </c>
      <c r="R9" s="17">
        <v>0.100532798289122</v>
      </c>
      <c r="S9" s="17">
        <v>7.0730486198973902E-2</v>
      </c>
      <c r="T9" s="17">
        <v>7.6601555324829707E-2</v>
      </c>
      <c r="U9" s="17">
        <v>0.105009979416053</v>
      </c>
      <c r="V9" s="17">
        <v>9.2556086326198994E-2</v>
      </c>
      <c r="W9" s="17">
        <v>6.95610898252252E-2</v>
      </c>
      <c r="X9" s="17">
        <v>9.6090387592317097E-2</v>
      </c>
      <c r="Y9" s="17">
        <v>8.1897509264584903E-2</v>
      </c>
      <c r="Z9" s="17"/>
      <c r="AA9" s="17">
        <v>5.7556219190953502E-2</v>
      </c>
      <c r="AB9" s="17">
        <v>6.5214420428852699E-2</v>
      </c>
      <c r="AC9" s="17">
        <v>5.2752487442651902E-2</v>
      </c>
      <c r="AD9" s="17">
        <v>7.2752558056014702E-2</v>
      </c>
      <c r="AE9" s="17">
        <v>0.13249211000163</v>
      </c>
      <c r="AF9" s="17"/>
      <c r="AG9" s="17">
        <v>6.9048909047863094E-2</v>
      </c>
      <c r="AH9" s="17">
        <v>7.8493707290248599E-2</v>
      </c>
      <c r="AI9" s="17">
        <v>4.7098827271537198E-2</v>
      </c>
      <c r="AJ9" s="17">
        <v>7.9248740335903095E-2</v>
      </c>
      <c r="AK9" s="17">
        <v>0.14488103730371901</v>
      </c>
    </row>
    <row r="10" spans="2:37" ht="16" x14ac:dyDescent="0.2">
      <c r="B10" s="18" t="s">
        <v>202</v>
      </c>
      <c r="C10" s="17">
        <v>0.113058270004674</v>
      </c>
      <c r="D10" s="17">
        <v>0.11494260898868899</v>
      </c>
      <c r="E10" s="17">
        <v>0.111218702808739</v>
      </c>
      <c r="F10" s="17"/>
      <c r="G10" s="17">
        <v>0.10885552667682399</v>
      </c>
      <c r="H10" s="17">
        <v>0.118710412091992</v>
      </c>
      <c r="I10" s="17">
        <v>9.12025563073742E-2</v>
      </c>
      <c r="J10" s="17">
        <v>0.103398231473958</v>
      </c>
      <c r="K10" s="17">
        <v>0.14529773282521799</v>
      </c>
      <c r="L10" s="17">
        <v>0.115195688047282</v>
      </c>
      <c r="M10" s="17"/>
      <c r="N10" s="17">
        <v>0.110371395588825</v>
      </c>
      <c r="O10" s="17">
        <v>9.5521631051660005E-2</v>
      </c>
      <c r="P10" s="17">
        <v>0.124244305558264</v>
      </c>
      <c r="Q10" s="17">
        <v>0.120975806278571</v>
      </c>
      <c r="R10" s="17">
        <v>8.4044657869324593E-2</v>
      </c>
      <c r="S10" s="17">
        <v>9.5176217845616501E-2</v>
      </c>
      <c r="T10" s="17">
        <v>0.111155191130655</v>
      </c>
      <c r="U10" s="17">
        <v>6.0375684355124498E-2</v>
      </c>
      <c r="V10" s="17">
        <v>9.79278789335849E-2</v>
      </c>
      <c r="W10" s="17">
        <v>0.18810366803102399</v>
      </c>
      <c r="X10" s="17">
        <v>0.15520568068656901</v>
      </c>
      <c r="Y10" s="17">
        <v>0.104124800050585</v>
      </c>
      <c r="Z10" s="17"/>
      <c r="AA10" s="17">
        <v>0.11995697080830001</v>
      </c>
      <c r="AB10" s="17">
        <v>6.7551176418084696E-2</v>
      </c>
      <c r="AC10" s="17">
        <v>0.136224681287274</v>
      </c>
      <c r="AD10" s="17">
        <v>0.13761316568420301</v>
      </c>
      <c r="AE10" s="17">
        <v>0.136105431889083</v>
      </c>
      <c r="AF10" s="17"/>
      <c r="AG10" s="17">
        <v>0.11491179435511301</v>
      </c>
      <c r="AH10" s="17">
        <v>8.6283757668821501E-2</v>
      </c>
      <c r="AI10" s="17">
        <v>0.102096329766414</v>
      </c>
      <c r="AJ10" s="17">
        <v>0.14424236547788699</v>
      </c>
      <c r="AK10" s="17">
        <v>0.12194794653862299</v>
      </c>
    </row>
    <row r="11" spans="2:37" ht="16" x14ac:dyDescent="0.2">
      <c r="B11" s="18" t="s">
        <v>203</v>
      </c>
      <c r="C11" s="17">
        <v>0.28651525479463602</v>
      </c>
      <c r="D11" s="17">
        <v>0.244440817260166</v>
      </c>
      <c r="E11" s="17">
        <v>0.327590006064161</v>
      </c>
      <c r="F11" s="17"/>
      <c r="G11" s="17">
        <v>0.27229422781194901</v>
      </c>
      <c r="H11" s="17">
        <v>0.16415481709667401</v>
      </c>
      <c r="I11" s="17">
        <v>0.22357376054393599</v>
      </c>
      <c r="J11" s="17">
        <v>0.31623570323834799</v>
      </c>
      <c r="K11" s="17">
        <v>0.32527603827983098</v>
      </c>
      <c r="L11" s="17">
        <v>0.396033517986007</v>
      </c>
      <c r="M11" s="17"/>
      <c r="N11" s="17">
        <v>0.22509875960258099</v>
      </c>
      <c r="O11" s="17">
        <v>0.321450166681154</v>
      </c>
      <c r="P11" s="17">
        <v>0.282001815377874</v>
      </c>
      <c r="Q11" s="17">
        <v>0.25894481285133403</v>
      </c>
      <c r="R11" s="17">
        <v>0.32071419071666202</v>
      </c>
      <c r="S11" s="17">
        <v>0.24497999676687099</v>
      </c>
      <c r="T11" s="17">
        <v>0.35522427738276302</v>
      </c>
      <c r="U11" s="17">
        <v>0.27693651242580303</v>
      </c>
      <c r="V11" s="17">
        <v>0.22119510367668699</v>
      </c>
      <c r="W11" s="17">
        <v>0.32122669718918601</v>
      </c>
      <c r="X11" s="17">
        <v>0.382578903342221</v>
      </c>
      <c r="Y11" s="17">
        <v>0.36722865543315703</v>
      </c>
      <c r="Z11" s="17"/>
      <c r="AA11" s="17">
        <v>0.26044207259219398</v>
      </c>
      <c r="AB11" s="17">
        <v>0.19292418127240299</v>
      </c>
      <c r="AC11" s="17">
        <v>0.32718176706713997</v>
      </c>
      <c r="AD11" s="17">
        <v>0.27503270674302599</v>
      </c>
      <c r="AE11" s="17">
        <v>0.27994142259031501</v>
      </c>
      <c r="AF11" s="17"/>
      <c r="AG11" s="17">
        <v>0.26639751934179301</v>
      </c>
      <c r="AH11" s="17">
        <v>0.24603645891578199</v>
      </c>
      <c r="AI11" s="17">
        <v>0.33268224281384801</v>
      </c>
      <c r="AJ11" s="17">
        <v>0.274959438529078</v>
      </c>
      <c r="AK11" s="17">
        <v>0.35115321178227099</v>
      </c>
    </row>
    <row r="12" spans="2:37" ht="16" x14ac:dyDescent="0.2">
      <c r="B12" s="18" t="s">
        <v>204</v>
      </c>
      <c r="C12" s="17">
        <v>0.367237926615681</v>
      </c>
      <c r="D12" s="17">
        <v>0.39178641279243298</v>
      </c>
      <c r="E12" s="17">
        <v>0.34327271108719698</v>
      </c>
      <c r="F12" s="17"/>
      <c r="G12" s="17">
        <v>0.34156710486678399</v>
      </c>
      <c r="H12" s="17">
        <v>0.38914715060108701</v>
      </c>
      <c r="I12" s="17">
        <v>0.41358691069749198</v>
      </c>
      <c r="J12" s="17">
        <v>0.356398883228007</v>
      </c>
      <c r="K12" s="17">
        <v>0.344233761676006</v>
      </c>
      <c r="L12" s="17">
        <v>0.35307164562336102</v>
      </c>
      <c r="M12" s="17"/>
      <c r="N12" s="17">
        <v>0.37107378678251202</v>
      </c>
      <c r="O12" s="17">
        <v>0.42229424214574002</v>
      </c>
      <c r="P12" s="17">
        <v>0.33378899996008699</v>
      </c>
      <c r="Q12" s="17">
        <v>0.36720439146702599</v>
      </c>
      <c r="R12" s="17">
        <v>0.39280349565310402</v>
      </c>
      <c r="S12" s="17">
        <v>0.40254267072460997</v>
      </c>
      <c r="T12" s="17">
        <v>0.32428114492718901</v>
      </c>
      <c r="U12" s="17">
        <v>0.419360537779908</v>
      </c>
      <c r="V12" s="17">
        <v>0.38501690130301702</v>
      </c>
      <c r="W12" s="17">
        <v>0.29978174772595401</v>
      </c>
      <c r="X12" s="17">
        <v>0.26707360280578601</v>
      </c>
      <c r="Y12" s="17">
        <v>0.38352064834264699</v>
      </c>
      <c r="Z12" s="17"/>
      <c r="AA12" s="17">
        <v>0.40718149251232399</v>
      </c>
      <c r="AB12" s="17">
        <v>0.42393109486466002</v>
      </c>
      <c r="AC12" s="17">
        <v>0.37309720449389699</v>
      </c>
      <c r="AD12" s="17">
        <v>0.36016773895313398</v>
      </c>
      <c r="AE12" s="17">
        <v>0.33743084556626801</v>
      </c>
      <c r="AF12" s="17"/>
      <c r="AG12" s="17">
        <v>0.41407164627118698</v>
      </c>
      <c r="AH12" s="17">
        <v>0.37521999061244898</v>
      </c>
      <c r="AI12" s="17">
        <v>0.41660309911170201</v>
      </c>
      <c r="AJ12" s="17">
        <v>0.35928049508681398</v>
      </c>
      <c r="AK12" s="17">
        <v>0.240941624188028</v>
      </c>
    </row>
    <row r="13" spans="2:37" ht="16" x14ac:dyDescent="0.2">
      <c r="B13" s="18" t="s">
        <v>205</v>
      </c>
      <c r="C13" s="17">
        <v>0.115097729104497</v>
      </c>
      <c r="D13" s="17">
        <v>0.13289687784796</v>
      </c>
      <c r="E13" s="17">
        <v>9.7721487132206797E-2</v>
      </c>
      <c r="F13" s="17"/>
      <c r="G13" s="17">
        <v>0.17920484382316701</v>
      </c>
      <c r="H13" s="17">
        <v>0.21359301761230701</v>
      </c>
      <c r="I13" s="17">
        <v>0.15346110634146401</v>
      </c>
      <c r="J13" s="17">
        <v>7.6124096645747097E-2</v>
      </c>
      <c r="K13" s="17">
        <v>7.0097691620895103E-2</v>
      </c>
      <c r="L13" s="17">
        <v>2.35554933961033E-2</v>
      </c>
      <c r="M13" s="17"/>
      <c r="N13" s="17">
        <v>0.19472114031407201</v>
      </c>
      <c r="O13" s="17">
        <v>7.02629124278151E-2</v>
      </c>
      <c r="P13" s="17">
        <v>0.11041611055651999</v>
      </c>
      <c r="Q13" s="17">
        <v>0.104474549955128</v>
      </c>
      <c r="R13" s="17">
        <v>7.6539579448479306E-2</v>
      </c>
      <c r="S13" s="17">
        <v>0.12747896330380201</v>
      </c>
      <c r="T13" s="17">
        <v>9.14579523351014E-2</v>
      </c>
      <c r="U13" s="17">
        <v>0.10082707470134999</v>
      </c>
      <c r="V13" s="17">
        <v>0.169382245691203</v>
      </c>
      <c r="W13" s="17">
        <v>9.61404785882886E-2</v>
      </c>
      <c r="X13" s="17">
        <v>8.1752742332327502E-2</v>
      </c>
      <c r="Y13" s="17">
        <v>2.9109591523641901E-2</v>
      </c>
      <c r="Z13" s="17"/>
      <c r="AA13" s="17">
        <v>0.12909376370938799</v>
      </c>
      <c r="AB13" s="17">
        <v>0.21716806484086301</v>
      </c>
      <c r="AC13" s="17">
        <v>8.5617073618251396E-2</v>
      </c>
      <c r="AD13" s="17">
        <v>0.1051151463256</v>
      </c>
      <c r="AE13" s="17">
        <v>7.7961285695975893E-2</v>
      </c>
      <c r="AF13" s="17"/>
      <c r="AG13" s="17">
        <v>9.8054068725417706E-2</v>
      </c>
      <c r="AH13" s="17">
        <v>0.17234847883382401</v>
      </c>
      <c r="AI13" s="17">
        <v>9.2015994121862593E-2</v>
      </c>
      <c r="AJ13" s="17">
        <v>0.10164854847206201</v>
      </c>
      <c r="AK13" s="17">
        <v>0.105327816597598</v>
      </c>
    </row>
    <row r="14" spans="2:37" ht="16" x14ac:dyDescent="0.2">
      <c r="B14" s="18" t="s">
        <v>206</v>
      </c>
      <c r="C14" s="19">
        <v>4.3413699434908602E-2</v>
      </c>
      <c r="D14" s="19">
        <v>3.6756575821290403E-2</v>
      </c>
      <c r="E14" s="19">
        <v>4.9912650166592798E-2</v>
      </c>
      <c r="F14" s="19"/>
      <c r="G14" s="19">
        <v>2.26878357326484E-2</v>
      </c>
      <c r="H14" s="19">
        <v>2.5994957897715502E-2</v>
      </c>
      <c r="I14" s="19">
        <v>5.7440993292229597E-2</v>
      </c>
      <c r="J14" s="19">
        <v>7.2342401502602502E-2</v>
      </c>
      <c r="K14" s="19">
        <v>3.0316289963491401E-2</v>
      </c>
      <c r="L14" s="19">
        <v>4.5191278851334497E-2</v>
      </c>
      <c r="M14" s="19"/>
      <c r="N14" s="19">
        <v>4.0164392054185503E-2</v>
      </c>
      <c r="O14" s="19">
        <v>2.11778628507205E-2</v>
      </c>
      <c r="P14" s="19">
        <v>7.1068410210576402E-2</v>
      </c>
      <c r="Q14" s="19">
        <v>0.106608623285085</v>
      </c>
      <c r="R14" s="19">
        <v>2.53652780233087E-2</v>
      </c>
      <c r="S14" s="19">
        <v>5.9091665160126303E-2</v>
      </c>
      <c r="T14" s="19">
        <v>4.1279878899461199E-2</v>
      </c>
      <c r="U14" s="19">
        <v>3.7490211321761002E-2</v>
      </c>
      <c r="V14" s="19">
        <v>3.3921784069308902E-2</v>
      </c>
      <c r="W14" s="19">
        <v>2.51863186403221E-2</v>
      </c>
      <c r="X14" s="19">
        <v>1.7298683240779999E-2</v>
      </c>
      <c r="Y14" s="19">
        <v>3.4118795385384003E-2</v>
      </c>
      <c r="Z14" s="19"/>
      <c r="AA14" s="19">
        <v>2.57694811868414E-2</v>
      </c>
      <c r="AB14" s="19">
        <v>3.32110621751344E-2</v>
      </c>
      <c r="AC14" s="19">
        <v>2.5126786090785402E-2</v>
      </c>
      <c r="AD14" s="19">
        <v>4.9318684238021902E-2</v>
      </c>
      <c r="AE14" s="19">
        <v>3.6068904256729602E-2</v>
      </c>
      <c r="AF14" s="19"/>
      <c r="AG14" s="19">
        <v>3.7516062258627601E-2</v>
      </c>
      <c r="AH14" s="19">
        <v>4.1617606678875999E-2</v>
      </c>
      <c r="AI14" s="19">
        <v>9.5035069146364292E-3</v>
      </c>
      <c r="AJ14" s="19">
        <v>4.06204120982551E-2</v>
      </c>
      <c r="AK14" s="19">
        <v>3.57483635897623E-2</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213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2003</v>
      </c>
      <c r="D7" s="10">
        <v>1055</v>
      </c>
      <c r="E7" s="10">
        <v>948</v>
      </c>
      <c r="F7" s="10"/>
      <c r="G7" s="10">
        <v>272</v>
      </c>
      <c r="H7" s="10">
        <v>358</v>
      </c>
      <c r="I7" s="10">
        <v>373</v>
      </c>
      <c r="J7" s="10">
        <v>371</v>
      </c>
      <c r="K7" s="10">
        <v>313</v>
      </c>
      <c r="L7" s="10">
        <v>316</v>
      </c>
      <c r="M7" s="10"/>
      <c r="N7" s="10">
        <v>268</v>
      </c>
      <c r="O7" s="10">
        <v>273</v>
      </c>
      <c r="P7" s="10">
        <v>167</v>
      </c>
      <c r="Q7" s="10">
        <v>172</v>
      </c>
      <c r="R7" s="10">
        <v>143</v>
      </c>
      <c r="S7" s="10">
        <v>179</v>
      </c>
      <c r="T7" s="10">
        <v>166</v>
      </c>
      <c r="U7" s="10">
        <v>92</v>
      </c>
      <c r="V7" s="10">
        <v>209</v>
      </c>
      <c r="W7" s="10">
        <v>167</v>
      </c>
      <c r="X7" s="10">
        <v>107</v>
      </c>
      <c r="Y7" s="10">
        <v>60</v>
      </c>
      <c r="Z7" s="10"/>
      <c r="AA7" s="10">
        <v>313</v>
      </c>
      <c r="AB7" s="10">
        <v>453</v>
      </c>
      <c r="AC7" s="10">
        <v>201</v>
      </c>
      <c r="AD7" s="10">
        <v>460</v>
      </c>
      <c r="AE7" s="10">
        <v>179</v>
      </c>
      <c r="AF7" s="10"/>
      <c r="AG7" s="10">
        <v>365</v>
      </c>
      <c r="AH7" s="10">
        <v>687</v>
      </c>
      <c r="AI7" s="10">
        <v>177</v>
      </c>
      <c r="AJ7" s="10">
        <v>228</v>
      </c>
      <c r="AK7" s="10">
        <v>103</v>
      </c>
    </row>
    <row r="8" spans="2:37" ht="30" customHeight="1" x14ac:dyDescent="0.2">
      <c r="B8" s="11" t="s">
        <v>20</v>
      </c>
      <c r="C8" s="11">
        <v>2003</v>
      </c>
      <c r="D8" s="11">
        <v>989</v>
      </c>
      <c r="E8" s="11">
        <v>1014</v>
      </c>
      <c r="F8" s="11"/>
      <c r="G8" s="11">
        <v>278</v>
      </c>
      <c r="H8" s="11">
        <v>341</v>
      </c>
      <c r="I8" s="11">
        <v>341</v>
      </c>
      <c r="J8" s="11">
        <v>341</v>
      </c>
      <c r="K8" s="11">
        <v>281</v>
      </c>
      <c r="L8" s="11">
        <v>421</v>
      </c>
      <c r="M8" s="11"/>
      <c r="N8" s="11">
        <v>281</v>
      </c>
      <c r="O8" s="11">
        <v>260</v>
      </c>
      <c r="P8" s="11">
        <v>160</v>
      </c>
      <c r="Q8" s="11">
        <v>180</v>
      </c>
      <c r="R8" s="11">
        <v>140</v>
      </c>
      <c r="S8" s="11">
        <v>180</v>
      </c>
      <c r="T8" s="11">
        <v>160</v>
      </c>
      <c r="U8" s="11">
        <v>80</v>
      </c>
      <c r="V8" s="11">
        <v>221</v>
      </c>
      <c r="W8" s="11">
        <v>181</v>
      </c>
      <c r="X8" s="11">
        <v>100</v>
      </c>
      <c r="Y8" s="11">
        <v>60</v>
      </c>
      <c r="Z8" s="11"/>
      <c r="AA8" s="11">
        <v>309</v>
      </c>
      <c r="AB8" s="11">
        <v>437</v>
      </c>
      <c r="AC8" s="11">
        <v>204</v>
      </c>
      <c r="AD8" s="11">
        <v>469</v>
      </c>
      <c r="AE8" s="11">
        <v>177</v>
      </c>
      <c r="AF8" s="11"/>
      <c r="AG8" s="11">
        <v>368</v>
      </c>
      <c r="AH8" s="11">
        <v>667</v>
      </c>
      <c r="AI8" s="11">
        <v>178</v>
      </c>
      <c r="AJ8" s="11">
        <v>229</v>
      </c>
      <c r="AK8" s="11">
        <v>102</v>
      </c>
    </row>
    <row r="9" spans="2:37" ht="16" x14ac:dyDescent="0.2">
      <c r="B9" s="18" t="s">
        <v>201</v>
      </c>
      <c r="C9" s="17">
        <v>0.10830317941313899</v>
      </c>
      <c r="D9" s="17">
        <v>0.121096637269687</v>
      </c>
      <c r="E9" s="17">
        <v>9.5827594833916299E-2</v>
      </c>
      <c r="F9" s="17"/>
      <c r="G9" s="17">
        <v>7.2810836777639096E-2</v>
      </c>
      <c r="H9" s="17">
        <v>9.8788926291398196E-2</v>
      </c>
      <c r="I9" s="17">
        <v>5.3356857391345103E-2</v>
      </c>
      <c r="J9" s="17">
        <v>0.118884579940663</v>
      </c>
      <c r="K9" s="17">
        <v>0.13558342358797501</v>
      </c>
      <c r="L9" s="17">
        <v>0.15722534907028601</v>
      </c>
      <c r="M9" s="17"/>
      <c r="N9" s="17">
        <v>0.104921735129205</v>
      </c>
      <c r="O9" s="17">
        <v>0.120492721136361</v>
      </c>
      <c r="P9" s="17">
        <v>8.9002586446399995E-2</v>
      </c>
      <c r="Q9" s="17">
        <v>9.0079351335151298E-2</v>
      </c>
      <c r="R9" s="17">
        <v>0.117426931049853</v>
      </c>
      <c r="S9" s="17">
        <v>8.8626145712273799E-2</v>
      </c>
      <c r="T9" s="17">
        <v>0.14381606238023201</v>
      </c>
      <c r="U9" s="17">
        <v>8.7957176976455095E-2</v>
      </c>
      <c r="V9" s="17">
        <v>0.121214234908211</v>
      </c>
      <c r="W9" s="17">
        <v>0.10514646571674501</v>
      </c>
      <c r="X9" s="17">
        <v>8.9128447044596396E-2</v>
      </c>
      <c r="Y9" s="17">
        <v>0.14155735773372499</v>
      </c>
      <c r="Z9" s="17"/>
      <c r="AA9" s="17">
        <v>0.10958192950137099</v>
      </c>
      <c r="AB9" s="17">
        <v>7.74328821355907E-2</v>
      </c>
      <c r="AC9" s="17">
        <v>9.9386887225168405E-2</v>
      </c>
      <c r="AD9" s="17">
        <v>9.8393902473887601E-2</v>
      </c>
      <c r="AE9" s="17">
        <v>0.17013695249112901</v>
      </c>
      <c r="AF9" s="17"/>
      <c r="AG9" s="17">
        <v>0.11618148332596701</v>
      </c>
      <c r="AH9" s="17">
        <v>0.106187551777449</v>
      </c>
      <c r="AI9" s="17">
        <v>0.106166217491418</v>
      </c>
      <c r="AJ9" s="17">
        <v>7.2824855080833695E-2</v>
      </c>
      <c r="AK9" s="17">
        <v>0.15678126730776701</v>
      </c>
    </row>
    <row r="10" spans="2:37" ht="16" x14ac:dyDescent="0.2">
      <c r="B10" s="18" t="s">
        <v>202</v>
      </c>
      <c r="C10" s="17">
        <v>0.24614624011844</v>
      </c>
      <c r="D10" s="17">
        <v>0.24609158477294599</v>
      </c>
      <c r="E10" s="17">
        <v>0.24619953746721601</v>
      </c>
      <c r="F10" s="17"/>
      <c r="G10" s="17">
        <v>0.12951719557317101</v>
      </c>
      <c r="H10" s="17">
        <v>0.17888297776839099</v>
      </c>
      <c r="I10" s="17">
        <v>0.234795709978073</v>
      </c>
      <c r="J10" s="17">
        <v>0.263980886472654</v>
      </c>
      <c r="K10" s="17">
        <v>0.33554614866136501</v>
      </c>
      <c r="L10" s="17">
        <v>0.31279772036908998</v>
      </c>
      <c r="M10" s="17"/>
      <c r="N10" s="17">
        <v>0.13820027636445201</v>
      </c>
      <c r="O10" s="17">
        <v>0.278524011177888</v>
      </c>
      <c r="P10" s="17">
        <v>0.282510059245839</v>
      </c>
      <c r="Q10" s="17">
        <v>0.31668846130363598</v>
      </c>
      <c r="R10" s="17">
        <v>0.244847667971371</v>
      </c>
      <c r="S10" s="17">
        <v>0.16072219510641</v>
      </c>
      <c r="T10" s="17">
        <v>0.22040914940113701</v>
      </c>
      <c r="U10" s="17">
        <v>0.19795496200399301</v>
      </c>
      <c r="V10" s="17">
        <v>0.249572445461124</v>
      </c>
      <c r="W10" s="17">
        <v>0.296080814006356</v>
      </c>
      <c r="X10" s="17">
        <v>0.38446018434662999</v>
      </c>
      <c r="Y10" s="17">
        <v>0.30143192704909799</v>
      </c>
      <c r="Z10" s="17"/>
      <c r="AA10" s="17">
        <v>0.24495334456105999</v>
      </c>
      <c r="AB10" s="17">
        <v>0.209077652000177</v>
      </c>
      <c r="AC10" s="17">
        <v>0.39568790304107498</v>
      </c>
      <c r="AD10" s="17">
        <v>0.22923581142635999</v>
      </c>
      <c r="AE10" s="17">
        <v>0.22637765617144401</v>
      </c>
      <c r="AF10" s="17"/>
      <c r="AG10" s="17">
        <v>0.24613163337254901</v>
      </c>
      <c r="AH10" s="17">
        <v>0.24526892909324999</v>
      </c>
      <c r="AI10" s="17">
        <v>0.344762613699992</v>
      </c>
      <c r="AJ10" s="17">
        <v>0.23205258903364101</v>
      </c>
      <c r="AK10" s="17">
        <v>0.202486568911427</v>
      </c>
    </row>
    <row r="11" spans="2:37" ht="16" x14ac:dyDescent="0.2">
      <c r="B11" s="18" t="s">
        <v>203</v>
      </c>
      <c r="C11" s="17">
        <v>0.29313631052209999</v>
      </c>
      <c r="D11" s="17">
        <v>0.289377607119016</v>
      </c>
      <c r="E11" s="17">
        <v>0.29680162311696001</v>
      </c>
      <c r="F11" s="17"/>
      <c r="G11" s="17">
        <v>0.31516734635779398</v>
      </c>
      <c r="H11" s="17">
        <v>0.24388074931738399</v>
      </c>
      <c r="I11" s="17">
        <v>0.27700624590769002</v>
      </c>
      <c r="J11" s="17">
        <v>0.31387548352768502</v>
      </c>
      <c r="K11" s="17">
        <v>0.32806571461329698</v>
      </c>
      <c r="L11" s="17">
        <v>0.29144994901124699</v>
      </c>
      <c r="M11" s="17"/>
      <c r="N11" s="17">
        <v>0.30792890714597398</v>
      </c>
      <c r="O11" s="17">
        <v>0.30920209117856501</v>
      </c>
      <c r="P11" s="17">
        <v>0.293837040311205</v>
      </c>
      <c r="Q11" s="17">
        <v>0.24736430343806501</v>
      </c>
      <c r="R11" s="17">
        <v>0.27295006587734999</v>
      </c>
      <c r="S11" s="17">
        <v>0.27461317395097301</v>
      </c>
      <c r="T11" s="17">
        <v>0.30116560698289002</v>
      </c>
      <c r="U11" s="17">
        <v>0.41410226455454602</v>
      </c>
      <c r="V11" s="17">
        <v>0.29353321334343702</v>
      </c>
      <c r="W11" s="17">
        <v>0.30983774116389601</v>
      </c>
      <c r="X11" s="17">
        <v>0.26870637853688101</v>
      </c>
      <c r="Y11" s="17">
        <v>0.198602488661904</v>
      </c>
      <c r="Z11" s="17"/>
      <c r="AA11" s="17">
        <v>0.28205520478745699</v>
      </c>
      <c r="AB11" s="17">
        <v>0.25973523049276698</v>
      </c>
      <c r="AC11" s="17">
        <v>0.217512234464977</v>
      </c>
      <c r="AD11" s="17">
        <v>0.31753343992614702</v>
      </c>
      <c r="AE11" s="17">
        <v>0.320100941285825</v>
      </c>
      <c r="AF11" s="17"/>
      <c r="AG11" s="17">
        <v>0.28936945050740398</v>
      </c>
      <c r="AH11" s="17">
        <v>0.28634016724514999</v>
      </c>
      <c r="AI11" s="17">
        <v>0.265585140701667</v>
      </c>
      <c r="AJ11" s="17">
        <v>0.28501790070396699</v>
      </c>
      <c r="AK11" s="17">
        <v>0.32447977085030399</v>
      </c>
    </row>
    <row r="12" spans="2:37" ht="16" x14ac:dyDescent="0.2">
      <c r="B12" s="18" t="s">
        <v>204</v>
      </c>
      <c r="C12" s="17">
        <v>0.19009237334937301</v>
      </c>
      <c r="D12" s="17">
        <v>0.20550792615956401</v>
      </c>
      <c r="E12" s="17">
        <v>0.17505984382721701</v>
      </c>
      <c r="F12" s="17"/>
      <c r="G12" s="17">
        <v>0.281424542369068</v>
      </c>
      <c r="H12" s="17">
        <v>0.25887796018294101</v>
      </c>
      <c r="I12" s="17">
        <v>0.26794545815123699</v>
      </c>
      <c r="J12" s="17">
        <v>0.15478792148283599</v>
      </c>
      <c r="K12" s="17">
        <v>0.109567324804942</v>
      </c>
      <c r="L12" s="17">
        <v>9.3243990538020197E-2</v>
      </c>
      <c r="M12" s="17"/>
      <c r="N12" s="17">
        <v>0.278094195195765</v>
      </c>
      <c r="O12" s="17">
        <v>0.16677110817778501</v>
      </c>
      <c r="P12" s="17">
        <v>0.15999511040043499</v>
      </c>
      <c r="Q12" s="17">
        <v>0.166730522180073</v>
      </c>
      <c r="R12" s="17">
        <v>0.17844085650500099</v>
      </c>
      <c r="S12" s="17">
        <v>0.24754349990417501</v>
      </c>
      <c r="T12" s="17">
        <v>0.17375447343064301</v>
      </c>
      <c r="U12" s="17">
        <v>0.13427819423186099</v>
      </c>
      <c r="V12" s="17">
        <v>0.19846288368436901</v>
      </c>
      <c r="W12" s="17">
        <v>0.14577767580728501</v>
      </c>
      <c r="X12" s="17">
        <v>0.12613481048386499</v>
      </c>
      <c r="Y12" s="17">
        <v>0.21141841727195701</v>
      </c>
      <c r="Z12" s="17"/>
      <c r="AA12" s="17">
        <v>0.21596554583014099</v>
      </c>
      <c r="AB12" s="17">
        <v>0.25301142765371698</v>
      </c>
      <c r="AC12" s="17">
        <v>0.15713876045303701</v>
      </c>
      <c r="AD12" s="17">
        <v>0.20340980716118801</v>
      </c>
      <c r="AE12" s="17">
        <v>0.13571322664468299</v>
      </c>
      <c r="AF12" s="17"/>
      <c r="AG12" s="17">
        <v>0.18536179609542</v>
      </c>
      <c r="AH12" s="17">
        <v>0.20962077322371001</v>
      </c>
      <c r="AI12" s="17">
        <v>0.17175536727061999</v>
      </c>
      <c r="AJ12" s="17">
        <v>0.24059683512861901</v>
      </c>
      <c r="AK12" s="17">
        <v>0.12927565141863501</v>
      </c>
    </row>
    <row r="13" spans="2:37" ht="16" x14ac:dyDescent="0.2">
      <c r="B13" s="18" t="s">
        <v>205</v>
      </c>
      <c r="C13" s="17">
        <v>8.5495520005010095E-2</v>
      </c>
      <c r="D13" s="17">
        <v>9.3037160890406603E-2</v>
      </c>
      <c r="E13" s="17">
        <v>7.8141262869302702E-2</v>
      </c>
      <c r="F13" s="17"/>
      <c r="G13" s="17">
        <v>0.14927105750588901</v>
      </c>
      <c r="H13" s="17">
        <v>0.173350555536504</v>
      </c>
      <c r="I13" s="17">
        <v>9.9830957998903305E-2</v>
      </c>
      <c r="J13" s="17">
        <v>4.4073331833593E-2</v>
      </c>
      <c r="K13" s="17">
        <v>3.25404491382775E-2</v>
      </c>
      <c r="L13" s="17">
        <v>2.9447962667649201E-2</v>
      </c>
      <c r="M13" s="17"/>
      <c r="N13" s="17">
        <v>0.10494071415029101</v>
      </c>
      <c r="O13" s="17">
        <v>5.0893132557540702E-2</v>
      </c>
      <c r="P13" s="17">
        <v>6.2267467651232498E-2</v>
      </c>
      <c r="Q13" s="17">
        <v>7.6426716785467003E-2</v>
      </c>
      <c r="R13" s="17">
        <v>9.5090269339312097E-2</v>
      </c>
      <c r="S13" s="17">
        <v>0.14450809583365701</v>
      </c>
      <c r="T13" s="17">
        <v>9.9226947486564507E-2</v>
      </c>
      <c r="U13" s="17">
        <v>0.11542664344304</v>
      </c>
      <c r="V13" s="17">
        <v>6.3449282787476899E-2</v>
      </c>
      <c r="W13" s="17">
        <v>7.3750375116605302E-2</v>
      </c>
      <c r="X13" s="17">
        <v>8.2751340959981504E-2</v>
      </c>
      <c r="Y13" s="17">
        <v>7.8695566684021903E-2</v>
      </c>
      <c r="Z13" s="17"/>
      <c r="AA13" s="17">
        <v>0.104678000326255</v>
      </c>
      <c r="AB13" s="17">
        <v>0.12688806821679999</v>
      </c>
      <c r="AC13" s="17">
        <v>6.6761840785955998E-2</v>
      </c>
      <c r="AD13" s="17">
        <v>7.7655115187443099E-2</v>
      </c>
      <c r="AE13" s="17">
        <v>0.110834272796481</v>
      </c>
      <c r="AF13" s="17"/>
      <c r="AG13" s="17">
        <v>7.7481720938624099E-2</v>
      </c>
      <c r="AH13" s="17">
        <v>9.7537420774364794E-2</v>
      </c>
      <c r="AI13" s="17">
        <v>6.2802997986889694E-2</v>
      </c>
      <c r="AJ13" s="17">
        <v>0.111399070001812</v>
      </c>
      <c r="AK13" s="17">
        <v>0.13299658773560999</v>
      </c>
    </row>
    <row r="14" spans="2:37" ht="16" x14ac:dyDescent="0.2">
      <c r="B14" s="18" t="s">
        <v>206</v>
      </c>
      <c r="C14" s="19">
        <v>7.6826376591935697E-2</v>
      </c>
      <c r="D14" s="19">
        <v>4.4889083788381599E-2</v>
      </c>
      <c r="E14" s="19">
        <v>0.10797013788538801</v>
      </c>
      <c r="F14" s="19"/>
      <c r="G14" s="19">
        <v>5.18090214164387E-2</v>
      </c>
      <c r="H14" s="19">
        <v>4.6218830903381899E-2</v>
      </c>
      <c r="I14" s="19">
        <v>6.7064770572750093E-2</v>
      </c>
      <c r="J14" s="19">
        <v>0.10439779674257001</v>
      </c>
      <c r="K14" s="19">
        <v>5.8696939194141699E-2</v>
      </c>
      <c r="L14" s="19">
        <v>0.115835028343709</v>
      </c>
      <c r="M14" s="19"/>
      <c r="N14" s="19">
        <v>6.5914172014313197E-2</v>
      </c>
      <c r="O14" s="19">
        <v>7.4116935771860001E-2</v>
      </c>
      <c r="P14" s="19">
        <v>0.112387735944888</v>
      </c>
      <c r="Q14" s="19">
        <v>0.102710644957608</v>
      </c>
      <c r="R14" s="19">
        <v>9.1244209257112394E-2</v>
      </c>
      <c r="S14" s="19">
        <v>8.3986889492512096E-2</v>
      </c>
      <c r="T14" s="19">
        <v>6.16277603185326E-2</v>
      </c>
      <c r="U14" s="19">
        <v>5.02807587901044E-2</v>
      </c>
      <c r="V14" s="19">
        <v>7.3767939815381295E-2</v>
      </c>
      <c r="W14" s="19">
        <v>6.9406928189112593E-2</v>
      </c>
      <c r="X14" s="19">
        <v>4.88188386280453E-2</v>
      </c>
      <c r="Y14" s="19">
        <v>6.8294242599295604E-2</v>
      </c>
      <c r="Z14" s="19"/>
      <c r="AA14" s="19">
        <v>4.2765974993715899E-2</v>
      </c>
      <c r="AB14" s="19">
        <v>7.3854739500947106E-2</v>
      </c>
      <c r="AC14" s="19">
        <v>6.3512374029786905E-2</v>
      </c>
      <c r="AD14" s="19">
        <v>7.3771923824973704E-2</v>
      </c>
      <c r="AE14" s="19">
        <v>3.68369506104399E-2</v>
      </c>
      <c r="AF14" s="19"/>
      <c r="AG14" s="19">
        <v>8.5473915760037295E-2</v>
      </c>
      <c r="AH14" s="19">
        <v>5.50451578860763E-2</v>
      </c>
      <c r="AI14" s="19">
        <v>4.8927662849414598E-2</v>
      </c>
      <c r="AJ14" s="19">
        <v>5.81087500511265E-2</v>
      </c>
      <c r="AK14" s="19">
        <v>5.3980153776256597E-2</v>
      </c>
    </row>
    <row r="15" spans="2:37" x14ac:dyDescent="0.2">
      <c r="B15" s="16" t="s">
        <v>96</v>
      </c>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K26"/>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224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214</v>
      </c>
      <c r="C9" s="17">
        <v>0.40912359139023502</v>
      </c>
      <c r="D9" s="17">
        <v>0.38082875346929601</v>
      </c>
      <c r="E9" s="17">
        <v>0.43674614555657598</v>
      </c>
      <c r="F9" s="17"/>
      <c r="G9" s="17">
        <v>0.28840475242692298</v>
      </c>
      <c r="H9" s="17">
        <v>0.31762982634966003</v>
      </c>
      <c r="I9" s="17">
        <v>0.33721235082904699</v>
      </c>
      <c r="J9" s="17">
        <v>0.41801594200894299</v>
      </c>
      <c r="K9" s="17">
        <v>0.47921258834331099</v>
      </c>
      <c r="L9" s="17">
        <v>0.56715544847627297</v>
      </c>
      <c r="M9" s="17"/>
      <c r="N9" s="17">
        <v>0.32490827424420399</v>
      </c>
      <c r="O9" s="17">
        <v>0.46422813876866198</v>
      </c>
      <c r="P9" s="17">
        <v>0.46908584530630998</v>
      </c>
      <c r="Q9" s="17">
        <v>0.41926437699687402</v>
      </c>
      <c r="R9" s="17">
        <v>0.424991522777522</v>
      </c>
      <c r="S9" s="17">
        <v>0.32272778538246</v>
      </c>
      <c r="T9" s="17">
        <v>0.45568533705984698</v>
      </c>
      <c r="U9" s="17">
        <v>0.39893448913828</v>
      </c>
      <c r="V9" s="17">
        <v>0.41433043488190202</v>
      </c>
      <c r="W9" s="17">
        <v>0.48256768568994501</v>
      </c>
      <c r="X9" s="17">
        <v>0.382015188622149</v>
      </c>
      <c r="Y9" s="17">
        <v>0.28963519014721201</v>
      </c>
      <c r="Z9" s="17"/>
      <c r="AA9" s="17">
        <v>0.37612034643320003</v>
      </c>
      <c r="AB9" s="17">
        <v>0.35119113235292099</v>
      </c>
      <c r="AC9" s="17">
        <v>0.46755167193667602</v>
      </c>
      <c r="AD9" s="17">
        <v>0.42370928149605802</v>
      </c>
      <c r="AE9" s="17">
        <v>0.45682479765798301</v>
      </c>
      <c r="AF9" s="17"/>
      <c r="AG9" s="17">
        <v>0.39982463393055601</v>
      </c>
      <c r="AH9" s="17">
        <v>0.409688059629219</v>
      </c>
      <c r="AI9" s="17">
        <v>0.50462896412563396</v>
      </c>
      <c r="AJ9" s="17">
        <v>0.38455864974496901</v>
      </c>
      <c r="AK9" s="17">
        <v>0.32669341275150998</v>
      </c>
    </row>
    <row r="10" spans="2:37" ht="16" x14ac:dyDescent="0.2">
      <c r="B10" s="18" t="s">
        <v>215</v>
      </c>
      <c r="C10" s="17">
        <v>0.39638294534093799</v>
      </c>
      <c r="D10" s="17">
        <v>0.409278570699248</v>
      </c>
      <c r="E10" s="17">
        <v>0.38379371931448297</v>
      </c>
      <c r="F10" s="17"/>
      <c r="G10" s="17">
        <v>0.34615010226172199</v>
      </c>
      <c r="H10" s="17">
        <v>0.46111139399200302</v>
      </c>
      <c r="I10" s="17">
        <v>0.41403482440495898</v>
      </c>
      <c r="J10" s="17">
        <v>0.39168070851276299</v>
      </c>
      <c r="K10" s="17">
        <v>0.35196156819530899</v>
      </c>
      <c r="L10" s="17">
        <v>0.39639188086399502</v>
      </c>
      <c r="M10" s="17"/>
      <c r="N10" s="17">
        <v>0.41334834947318499</v>
      </c>
      <c r="O10" s="17">
        <v>0.45067759251693001</v>
      </c>
      <c r="P10" s="17">
        <v>0.43155489383935097</v>
      </c>
      <c r="Q10" s="17">
        <v>0.378899608370381</v>
      </c>
      <c r="R10" s="17">
        <v>0.40252286456907199</v>
      </c>
      <c r="S10" s="17">
        <v>0.34867325869182703</v>
      </c>
      <c r="T10" s="17">
        <v>0.38012819024373401</v>
      </c>
      <c r="U10" s="17">
        <v>0.438241589920284</v>
      </c>
      <c r="V10" s="17">
        <v>0.43824079097248098</v>
      </c>
      <c r="W10" s="17">
        <v>0.36262903854185902</v>
      </c>
      <c r="X10" s="17">
        <v>0.28255536938876402</v>
      </c>
      <c r="Y10" s="17">
        <v>0.29305628397060701</v>
      </c>
      <c r="Z10" s="17"/>
      <c r="AA10" s="17">
        <v>0.380060581635427</v>
      </c>
      <c r="AB10" s="17">
        <v>0.45955859819185702</v>
      </c>
      <c r="AC10" s="17">
        <v>0.40688241925729901</v>
      </c>
      <c r="AD10" s="17">
        <v>0.39659490909023798</v>
      </c>
      <c r="AE10" s="17">
        <v>0.32706012336575202</v>
      </c>
      <c r="AF10" s="17"/>
      <c r="AG10" s="17">
        <v>0.36788501766329101</v>
      </c>
      <c r="AH10" s="17">
        <v>0.44293580339510602</v>
      </c>
      <c r="AI10" s="17">
        <v>0.43228038474278002</v>
      </c>
      <c r="AJ10" s="17">
        <v>0.37422554567310101</v>
      </c>
      <c r="AK10" s="17">
        <v>0.31778703090288002</v>
      </c>
    </row>
    <row r="11" spans="2:37" ht="16" x14ac:dyDescent="0.2">
      <c r="B11" s="18" t="s">
        <v>216</v>
      </c>
      <c r="C11" s="17">
        <v>0.35190990251705601</v>
      </c>
      <c r="D11" s="17">
        <v>0.38352399329325099</v>
      </c>
      <c r="E11" s="17">
        <v>0.32104696075626898</v>
      </c>
      <c r="F11" s="17"/>
      <c r="G11" s="17">
        <v>0.23642169052763901</v>
      </c>
      <c r="H11" s="17">
        <v>0.29384896582320602</v>
      </c>
      <c r="I11" s="17">
        <v>0.29188329564805798</v>
      </c>
      <c r="J11" s="17">
        <v>0.373670790941041</v>
      </c>
      <c r="K11" s="17">
        <v>0.442597048740625</v>
      </c>
      <c r="L11" s="17">
        <v>0.44553163396384599</v>
      </c>
      <c r="M11" s="17"/>
      <c r="N11" s="17">
        <v>0.31062261783107198</v>
      </c>
      <c r="O11" s="17">
        <v>0.36539613908021401</v>
      </c>
      <c r="P11" s="17">
        <v>0.383026884716125</v>
      </c>
      <c r="Q11" s="17">
        <v>0.43193470753566499</v>
      </c>
      <c r="R11" s="17">
        <v>0.35063455992075898</v>
      </c>
      <c r="S11" s="17">
        <v>0.33901110185384897</v>
      </c>
      <c r="T11" s="17">
        <v>0.364442649721261</v>
      </c>
      <c r="U11" s="17">
        <v>0.38907750586089401</v>
      </c>
      <c r="V11" s="17">
        <v>0.34675345781675998</v>
      </c>
      <c r="W11" s="17">
        <v>0.33246638538178003</v>
      </c>
      <c r="X11" s="17">
        <v>0.30076361919348399</v>
      </c>
      <c r="Y11" s="17">
        <v>0.28515167926335</v>
      </c>
      <c r="Z11" s="17"/>
      <c r="AA11" s="17">
        <v>0.36630729276282498</v>
      </c>
      <c r="AB11" s="17">
        <v>0.30743107659771701</v>
      </c>
      <c r="AC11" s="17">
        <v>0.38916971238475401</v>
      </c>
      <c r="AD11" s="17">
        <v>0.36583545146225799</v>
      </c>
      <c r="AE11" s="17">
        <v>0.38352322701335601</v>
      </c>
      <c r="AF11" s="17"/>
      <c r="AG11" s="17">
        <v>0.37848175782667398</v>
      </c>
      <c r="AH11" s="17">
        <v>0.35110812662143998</v>
      </c>
      <c r="AI11" s="17">
        <v>0.38365621324638399</v>
      </c>
      <c r="AJ11" s="17">
        <v>0.32697780341631499</v>
      </c>
      <c r="AK11" s="17">
        <v>0.290094624020514</v>
      </c>
    </row>
    <row r="12" spans="2:37" ht="16" x14ac:dyDescent="0.2">
      <c r="B12" s="18" t="s">
        <v>217</v>
      </c>
      <c r="C12" s="17">
        <v>0.33985947876191502</v>
      </c>
      <c r="D12" s="17">
        <v>0.34499030172364598</v>
      </c>
      <c r="E12" s="17">
        <v>0.33485056386463702</v>
      </c>
      <c r="F12" s="17"/>
      <c r="G12" s="17">
        <v>0.39305609482082698</v>
      </c>
      <c r="H12" s="17">
        <v>0.43374162388010901</v>
      </c>
      <c r="I12" s="17">
        <v>0.36175090239417401</v>
      </c>
      <c r="J12" s="17">
        <v>0.29275383897032797</v>
      </c>
      <c r="K12" s="17">
        <v>0.27043679896478501</v>
      </c>
      <c r="L12" s="17">
        <v>0.29557129671551502</v>
      </c>
      <c r="M12" s="17"/>
      <c r="N12" s="17">
        <v>0.429583169441556</v>
      </c>
      <c r="O12" s="17">
        <v>0.30012699757662398</v>
      </c>
      <c r="P12" s="17">
        <v>0.38313878685157698</v>
      </c>
      <c r="Q12" s="17">
        <v>0.27330306916070701</v>
      </c>
      <c r="R12" s="17">
        <v>0.32563165383944098</v>
      </c>
      <c r="S12" s="17">
        <v>0.329518060565125</v>
      </c>
      <c r="T12" s="17">
        <v>0.325097050445814</v>
      </c>
      <c r="U12" s="17">
        <v>0.29790129917278602</v>
      </c>
      <c r="V12" s="17">
        <v>0.38361613960520802</v>
      </c>
      <c r="W12" s="17">
        <v>0.314404149686839</v>
      </c>
      <c r="X12" s="17">
        <v>0.298908489626528</v>
      </c>
      <c r="Y12" s="17">
        <v>0.319966640162063</v>
      </c>
      <c r="Z12" s="17"/>
      <c r="AA12" s="17">
        <v>0.39475674839001601</v>
      </c>
      <c r="AB12" s="17">
        <v>0.39457762610563202</v>
      </c>
      <c r="AC12" s="17">
        <v>0.31059799951157102</v>
      </c>
      <c r="AD12" s="17">
        <v>0.31431448739690299</v>
      </c>
      <c r="AE12" s="17">
        <v>0.299244711576578</v>
      </c>
      <c r="AF12" s="17"/>
      <c r="AG12" s="17">
        <v>0.35491213125902699</v>
      </c>
      <c r="AH12" s="17">
        <v>0.36015463111340901</v>
      </c>
      <c r="AI12" s="17">
        <v>0.34117127550516502</v>
      </c>
      <c r="AJ12" s="17">
        <v>0.33389938842285399</v>
      </c>
      <c r="AK12" s="17">
        <v>0.30371090654191801</v>
      </c>
    </row>
    <row r="13" spans="2:37" ht="16" x14ac:dyDescent="0.2">
      <c r="B13" s="18" t="s">
        <v>218</v>
      </c>
      <c r="C13" s="17">
        <v>0.30673213541938898</v>
      </c>
      <c r="D13" s="17">
        <v>0.321419511912788</v>
      </c>
      <c r="E13" s="17">
        <v>0.29239373016384901</v>
      </c>
      <c r="F13" s="17"/>
      <c r="G13" s="17">
        <v>0.32495293640838402</v>
      </c>
      <c r="H13" s="17">
        <v>0.45653244866532</v>
      </c>
      <c r="I13" s="17">
        <v>0.34907541344071003</v>
      </c>
      <c r="J13" s="17">
        <v>0.271819762075798</v>
      </c>
      <c r="K13" s="17">
        <v>0.25472487361014401</v>
      </c>
      <c r="L13" s="17">
        <v>0.20211621034969299</v>
      </c>
      <c r="M13" s="17"/>
      <c r="N13" s="17">
        <v>0.39674508775122802</v>
      </c>
      <c r="O13" s="17">
        <v>0.28707792520827402</v>
      </c>
      <c r="P13" s="17">
        <v>0.29885606795359998</v>
      </c>
      <c r="Q13" s="17">
        <v>0.25671302588504602</v>
      </c>
      <c r="R13" s="17">
        <v>0.30633308683205701</v>
      </c>
      <c r="S13" s="17">
        <v>0.32339027310429003</v>
      </c>
      <c r="T13" s="17">
        <v>0.25201370667440798</v>
      </c>
      <c r="U13" s="17">
        <v>0.37361139022621598</v>
      </c>
      <c r="V13" s="17">
        <v>0.33898984250681102</v>
      </c>
      <c r="W13" s="17">
        <v>0.26607608271522998</v>
      </c>
      <c r="X13" s="17">
        <v>0.249338346341093</v>
      </c>
      <c r="Y13" s="17">
        <v>0.24881318082662501</v>
      </c>
      <c r="Z13" s="17"/>
      <c r="AA13" s="17">
        <v>0.34807481290949199</v>
      </c>
      <c r="AB13" s="17">
        <v>0.391009737297911</v>
      </c>
      <c r="AC13" s="17">
        <v>0.25156438322779401</v>
      </c>
      <c r="AD13" s="17">
        <v>0.28748814908018699</v>
      </c>
      <c r="AE13" s="17">
        <v>0.33185573683033798</v>
      </c>
      <c r="AF13" s="17"/>
      <c r="AG13" s="17">
        <v>0.30468440014544002</v>
      </c>
      <c r="AH13" s="17">
        <v>0.36624884101355998</v>
      </c>
      <c r="AI13" s="17">
        <v>0.283368164681853</v>
      </c>
      <c r="AJ13" s="17">
        <v>0.30545737866859601</v>
      </c>
      <c r="AK13" s="17">
        <v>0.24715509465944699</v>
      </c>
    </row>
    <row r="14" spans="2:37" ht="16" x14ac:dyDescent="0.2">
      <c r="B14" s="18" t="s">
        <v>219</v>
      </c>
      <c r="C14" s="17">
        <v>0.29333160359421301</v>
      </c>
      <c r="D14" s="17">
        <v>0.31343816346282</v>
      </c>
      <c r="E14" s="17">
        <v>0.273702774455092</v>
      </c>
      <c r="F14" s="17"/>
      <c r="G14" s="17">
        <v>0.28524713060273899</v>
      </c>
      <c r="H14" s="17">
        <v>0.32409582423143002</v>
      </c>
      <c r="I14" s="17">
        <v>0.29378824196756298</v>
      </c>
      <c r="J14" s="17">
        <v>0.30371460384787402</v>
      </c>
      <c r="K14" s="17">
        <v>0.30539388170720499</v>
      </c>
      <c r="L14" s="17">
        <v>0.256879751308632</v>
      </c>
      <c r="M14" s="17"/>
      <c r="N14" s="17">
        <v>0.37507955484698402</v>
      </c>
      <c r="O14" s="17">
        <v>0.33985595609413299</v>
      </c>
      <c r="P14" s="17">
        <v>0.30763343276583899</v>
      </c>
      <c r="Q14" s="17">
        <v>0.27040684015814098</v>
      </c>
      <c r="R14" s="17">
        <v>0.25052778133631998</v>
      </c>
      <c r="S14" s="17">
        <v>0.24439019106286999</v>
      </c>
      <c r="T14" s="17">
        <v>0.28070708557280699</v>
      </c>
      <c r="U14" s="17">
        <v>0.33853134016792402</v>
      </c>
      <c r="V14" s="17">
        <v>0.28610524628153999</v>
      </c>
      <c r="W14" s="17">
        <v>0.256492972352932</v>
      </c>
      <c r="X14" s="17">
        <v>0.16320151352434001</v>
      </c>
      <c r="Y14" s="17">
        <v>0.31338694170270798</v>
      </c>
      <c r="Z14" s="17"/>
      <c r="AA14" s="17">
        <v>0.30366412807623</v>
      </c>
      <c r="AB14" s="17">
        <v>0.33662089936730799</v>
      </c>
      <c r="AC14" s="17">
        <v>0.26690488746086499</v>
      </c>
      <c r="AD14" s="17">
        <v>0.29579182952733901</v>
      </c>
      <c r="AE14" s="17">
        <v>0.31533215462443398</v>
      </c>
      <c r="AF14" s="17"/>
      <c r="AG14" s="17">
        <v>0.29313837469503401</v>
      </c>
      <c r="AH14" s="17">
        <v>0.32151898835571402</v>
      </c>
      <c r="AI14" s="17">
        <v>0.27598750451652598</v>
      </c>
      <c r="AJ14" s="17">
        <v>0.34306073155577599</v>
      </c>
      <c r="AK14" s="17">
        <v>0.20750507937252599</v>
      </c>
    </row>
    <row r="15" spans="2:37" ht="16" x14ac:dyDescent="0.2">
      <c r="B15" s="18" t="s">
        <v>220</v>
      </c>
      <c r="C15" s="17">
        <v>0.26387914076272301</v>
      </c>
      <c r="D15" s="17">
        <v>0.29270745843316798</v>
      </c>
      <c r="E15" s="17">
        <v>0.23573578229566899</v>
      </c>
      <c r="F15" s="17"/>
      <c r="G15" s="17">
        <v>0.34530722230793098</v>
      </c>
      <c r="H15" s="17">
        <v>0.38116614647489599</v>
      </c>
      <c r="I15" s="17">
        <v>0.30796624074668799</v>
      </c>
      <c r="J15" s="17">
        <v>0.222289759947532</v>
      </c>
      <c r="K15" s="17">
        <v>0.18865586339803</v>
      </c>
      <c r="L15" s="17">
        <v>0.16339574288525099</v>
      </c>
      <c r="M15" s="17"/>
      <c r="N15" s="17">
        <v>0.39475605911405498</v>
      </c>
      <c r="O15" s="17">
        <v>0.21770628489278299</v>
      </c>
      <c r="P15" s="17">
        <v>0.26432965397481401</v>
      </c>
      <c r="Q15" s="17">
        <v>0.22887540046766</v>
      </c>
      <c r="R15" s="17">
        <v>0.25287616737398799</v>
      </c>
      <c r="S15" s="17">
        <v>0.27467489027470798</v>
      </c>
      <c r="T15" s="17">
        <v>0.20694551476709899</v>
      </c>
      <c r="U15" s="17">
        <v>0.28448213270343398</v>
      </c>
      <c r="V15" s="17">
        <v>0.31053987810448103</v>
      </c>
      <c r="W15" s="17">
        <v>0.20692543951155501</v>
      </c>
      <c r="X15" s="17">
        <v>0.18975255099202901</v>
      </c>
      <c r="Y15" s="17">
        <v>0.19651830005041199</v>
      </c>
      <c r="Z15" s="17"/>
      <c r="AA15" s="17">
        <v>0.29730133976238499</v>
      </c>
      <c r="AB15" s="17">
        <v>0.352081102222908</v>
      </c>
      <c r="AC15" s="17">
        <v>0.26806472428358802</v>
      </c>
      <c r="AD15" s="17">
        <v>0.230250368888026</v>
      </c>
      <c r="AE15" s="17">
        <v>0.26268698557088899</v>
      </c>
      <c r="AF15" s="17"/>
      <c r="AG15" s="17">
        <v>0.24811530283421401</v>
      </c>
      <c r="AH15" s="17">
        <v>0.32597319823014997</v>
      </c>
      <c r="AI15" s="17">
        <v>0.238232421691044</v>
      </c>
      <c r="AJ15" s="17">
        <v>0.23988439889739899</v>
      </c>
      <c r="AK15" s="17">
        <v>0.214364003993952</v>
      </c>
    </row>
    <row r="16" spans="2:37" ht="16" x14ac:dyDescent="0.2">
      <c r="B16" s="18" t="s">
        <v>221</v>
      </c>
      <c r="C16" s="17">
        <v>0.25934391570984</v>
      </c>
      <c r="D16" s="17">
        <v>0.26011819163725602</v>
      </c>
      <c r="E16" s="17">
        <v>0.25858803653483198</v>
      </c>
      <c r="F16" s="17"/>
      <c r="G16" s="17">
        <v>0.197840687624803</v>
      </c>
      <c r="H16" s="17">
        <v>0.23400667787218299</v>
      </c>
      <c r="I16" s="17">
        <v>0.210075989298704</v>
      </c>
      <c r="J16" s="17">
        <v>0.26339360476922602</v>
      </c>
      <c r="K16" s="17">
        <v>0.30326566452180098</v>
      </c>
      <c r="L16" s="17">
        <v>0.32774149950229098</v>
      </c>
      <c r="M16" s="17"/>
      <c r="N16" s="17">
        <v>0.23303304567406</v>
      </c>
      <c r="O16" s="17">
        <v>0.33075880146631798</v>
      </c>
      <c r="P16" s="17">
        <v>0.28869209909782501</v>
      </c>
      <c r="Q16" s="17">
        <v>0.292455426926295</v>
      </c>
      <c r="R16" s="17">
        <v>0.26873168956663901</v>
      </c>
      <c r="S16" s="17">
        <v>0.26850314792414298</v>
      </c>
      <c r="T16" s="17">
        <v>0.23928167006929599</v>
      </c>
      <c r="U16" s="17">
        <v>0.18770448052205699</v>
      </c>
      <c r="V16" s="17">
        <v>0.21664778925126699</v>
      </c>
      <c r="W16" s="17">
        <v>0.224630124611187</v>
      </c>
      <c r="X16" s="17">
        <v>0.253948026087089</v>
      </c>
      <c r="Y16" s="17">
        <v>0.26497153442098198</v>
      </c>
      <c r="Z16" s="17"/>
      <c r="AA16" s="17">
        <v>0.251225068388161</v>
      </c>
      <c r="AB16" s="17">
        <v>0.19198127021556499</v>
      </c>
      <c r="AC16" s="17">
        <v>0.300260856877959</v>
      </c>
      <c r="AD16" s="17">
        <v>0.25378890293119599</v>
      </c>
      <c r="AE16" s="17">
        <v>0.38017919767077502</v>
      </c>
      <c r="AF16" s="17"/>
      <c r="AG16" s="17">
        <v>0.26364215367575999</v>
      </c>
      <c r="AH16" s="17">
        <v>0.23446798513936601</v>
      </c>
      <c r="AI16" s="17">
        <v>0.312960668299193</v>
      </c>
      <c r="AJ16" s="17">
        <v>0.25555502299822402</v>
      </c>
      <c r="AK16" s="17">
        <v>0.32984000593864898</v>
      </c>
    </row>
    <row r="17" spans="2:37" ht="16" x14ac:dyDescent="0.2">
      <c r="B17" s="18" t="s">
        <v>222</v>
      </c>
      <c r="C17" s="17">
        <v>0.20299099509829199</v>
      </c>
      <c r="D17" s="17">
        <v>0.23650030555606</v>
      </c>
      <c r="E17" s="17">
        <v>0.17027786396877101</v>
      </c>
      <c r="F17" s="17"/>
      <c r="G17" s="17">
        <v>0.21377015449587</v>
      </c>
      <c r="H17" s="17">
        <v>0.27676814963692897</v>
      </c>
      <c r="I17" s="17">
        <v>0.207078762082997</v>
      </c>
      <c r="J17" s="17">
        <v>0.20467199947304199</v>
      </c>
      <c r="K17" s="17">
        <v>0.175109508708717</v>
      </c>
      <c r="L17" s="17">
        <v>0.150092648387391</v>
      </c>
      <c r="M17" s="17"/>
      <c r="N17" s="17">
        <v>0.29138468120671301</v>
      </c>
      <c r="O17" s="17">
        <v>0.17300910405766201</v>
      </c>
      <c r="P17" s="17">
        <v>0.20665399231017301</v>
      </c>
      <c r="Q17" s="17">
        <v>0.18483188781196999</v>
      </c>
      <c r="R17" s="17">
        <v>0.206590606750787</v>
      </c>
      <c r="S17" s="17">
        <v>0.19924929931576801</v>
      </c>
      <c r="T17" s="17">
        <v>0.147043501875842</v>
      </c>
      <c r="U17" s="17">
        <v>0.23347008090597801</v>
      </c>
      <c r="V17" s="17">
        <v>0.219274154457651</v>
      </c>
      <c r="W17" s="17">
        <v>0.190915141288449</v>
      </c>
      <c r="X17" s="17">
        <v>0.135195729035502</v>
      </c>
      <c r="Y17" s="17">
        <v>0.16486958023852799</v>
      </c>
      <c r="Z17" s="17"/>
      <c r="AA17" s="17">
        <v>0.23395043980670599</v>
      </c>
      <c r="AB17" s="17">
        <v>0.23248833792742399</v>
      </c>
      <c r="AC17" s="17">
        <v>0.179518348699852</v>
      </c>
      <c r="AD17" s="17">
        <v>0.20898159755669199</v>
      </c>
      <c r="AE17" s="17">
        <v>0.18355460195845399</v>
      </c>
      <c r="AF17" s="17"/>
      <c r="AG17" s="17">
        <v>0.195827814629351</v>
      </c>
      <c r="AH17" s="17">
        <v>0.22352642146368901</v>
      </c>
      <c r="AI17" s="17">
        <v>0.17154006734121299</v>
      </c>
      <c r="AJ17" s="17">
        <v>0.21064428720844899</v>
      </c>
      <c r="AK17" s="17">
        <v>0.15385479650487899</v>
      </c>
    </row>
    <row r="18" spans="2:37" ht="16" x14ac:dyDescent="0.2">
      <c r="B18" s="18" t="s">
        <v>223</v>
      </c>
      <c r="C18" s="17">
        <v>0.134977298943222</v>
      </c>
      <c r="D18" s="17">
        <v>0.127377545519756</v>
      </c>
      <c r="E18" s="17">
        <v>0.14239648265358801</v>
      </c>
      <c r="F18" s="17"/>
      <c r="G18" s="17">
        <v>0.17559296040679201</v>
      </c>
      <c r="H18" s="17">
        <v>0.18354327770871401</v>
      </c>
      <c r="I18" s="17">
        <v>0.14816963121959301</v>
      </c>
      <c r="J18" s="17">
        <v>0.114287864436766</v>
      </c>
      <c r="K18" s="17">
        <v>0.11683550063409</v>
      </c>
      <c r="L18" s="17">
        <v>8.7010010464923099E-2</v>
      </c>
      <c r="M18" s="17"/>
      <c r="N18" s="17">
        <v>0.14103657589721</v>
      </c>
      <c r="O18" s="17">
        <v>0.139560073207805</v>
      </c>
      <c r="P18" s="17">
        <v>0.13662022732811199</v>
      </c>
      <c r="Q18" s="17">
        <v>7.24191083727663E-2</v>
      </c>
      <c r="R18" s="17">
        <v>0.16203523092210401</v>
      </c>
      <c r="S18" s="17">
        <v>0.18083292973243301</v>
      </c>
      <c r="T18" s="17">
        <v>0.114768488966539</v>
      </c>
      <c r="U18" s="17">
        <v>0.16740701760040899</v>
      </c>
      <c r="V18" s="17">
        <v>0.119672438627422</v>
      </c>
      <c r="W18" s="17">
        <v>0.15251044768671199</v>
      </c>
      <c r="X18" s="17">
        <v>9.8313818119254895E-2</v>
      </c>
      <c r="Y18" s="17">
        <v>0.14453675970351099</v>
      </c>
      <c r="Z18" s="17"/>
      <c r="AA18" s="17">
        <v>0.11171840518445</v>
      </c>
      <c r="AB18" s="17">
        <v>0.191600883203214</v>
      </c>
      <c r="AC18" s="17">
        <v>0.127763334875371</v>
      </c>
      <c r="AD18" s="17">
        <v>9.7748904172056297E-2</v>
      </c>
      <c r="AE18" s="17">
        <v>0.20190936478971599</v>
      </c>
      <c r="AF18" s="17"/>
      <c r="AG18" s="17">
        <v>9.9375762414619706E-2</v>
      </c>
      <c r="AH18" s="17">
        <v>0.15877470107951899</v>
      </c>
      <c r="AI18" s="17">
        <v>9.70488206117434E-2</v>
      </c>
      <c r="AJ18" s="17">
        <v>0.12174592147985901</v>
      </c>
      <c r="AK18" s="17">
        <v>0.19088210520541399</v>
      </c>
    </row>
    <row r="19" spans="2:37" ht="16" x14ac:dyDescent="0.2">
      <c r="B19" s="18" t="s">
        <v>206</v>
      </c>
      <c r="C19" s="17">
        <v>3.7112114754376202E-2</v>
      </c>
      <c r="D19" s="17">
        <v>2.8789370241566699E-2</v>
      </c>
      <c r="E19" s="17">
        <v>4.5237111326543601E-2</v>
      </c>
      <c r="F19" s="17"/>
      <c r="G19" s="17">
        <v>3.0954297669934999E-2</v>
      </c>
      <c r="H19" s="17">
        <v>1.5903707046109002E-2</v>
      </c>
      <c r="I19" s="17">
        <v>2.93506995515911E-2</v>
      </c>
      <c r="J19" s="17">
        <v>4.3118760065943097E-2</v>
      </c>
      <c r="K19" s="17">
        <v>4.6538558226656999E-2</v>
      </c>
      <c r="L19" s="17">
        <v>5.3475290626119297E-2</v>
      </c>
      <c r="M19" s="17"/>
      <c r="N19" s="17">
        <v>3.3996183641479598E-2</v>
      </c>
      <c r="O19" s="17">
        <v>2.6644964716429301E-2</v>
      </c>
      <c r="P19" s="17">
        <v>4.3656237453293598E-2</v>
      </c>
      <c r="Q19" s="17">
        <v>4.1539566275353698E-2</v>
      </c>
      <c r="R19" s="17">
        <v>0</v>
      </c>
      <c r="S19" s="17">
        <v>5.0745304292626102E-2</v>
      </c>
      <c r="T19" s="17">
        <v>4.4170135318851597E-2</v>
      </c>
      <c r="U19" s="17">
        <v>7.1417262867514805E-2</v>
      </c>
      <c r="V19" s="17">
        <v>2.55646460455205E-2</v>
      </c>
      <c r="W19" s="17">
        <v>3.4773724844064102E-2</v>
      </c>
      <c r="X19" s="17">
        <v>3.5902893510170598E-2</v>
      </c>
      <c r="Y19" s="17">
        <v>9.9249683059727201E-2</v>
      </c>
      <c r="Z19" s="17"/>
      <c r="AA19" s="17">
        <v>3.0780449613983199E-2</v>
      </c>
      <c r="AB19" s="17">
        <v>2.7236336271053901E-2</v>
      </c>
      <c r="AC19" s="17">
        <v>4.1979563290197299E-3</v>
      </c>
      <c r="AD19" s="17">
        <v>3.6598958554988403E-2</v>
      </c>
      <c r="AE19" s="17">
        <v>2.6013257079636799E-2</v>
      </c>
      <c r="AF19" s="17"/>
      <c r="AG19" s="17">
        <v>3.7055558016548099E-2</v>
      </c>
      <c r="AH19" s="17">
        <v>2.74557772879854E-2</v>
      </c>
      <c r="AI19" s="17">
        <v>0</v>
      </c>
      <c r="AJ19" s="17">
        <v>3.3223381121584898E-2</v>
      </c>
      <c r="AK19" s="17">
        <v>3.6766005522640297E-2</v>
      </c>
    </row>
    <row r="20" spans="2:37" ht="16" x14ac:dyDescent="0.2">
      <c r="B20" s="18" t="s">
        <v>126</v>
      </c>
      <c r="C20" s="17">
        <v>3.6853721370283803E-2</v>
      </c>
      <c r="D20" s="17">
        <v>3.7959973388634403E-2</v>
      </c>
      <c r="E20" s="17">
        <v>3.57737538375529E-2</v>
      </c>
      <c r="F20" s="17"/>
      <c r="G20" s="17">
        <v>1.10395071476915E-2</v>
      </c>
      <c r="H20" s="17">
        <v>5.1845219079751197E-3</v>
      </c>
      <c r="I20" s="17">
        <v>8.4165392336225508E-3</v>
      </c>
      <c r="J20" s="17">
        <v>3.7030822037764997E-2</v>
      </c>
      <c r="K20" s="17">
        <v>6.3691029041963207E-2</v>
      </c>
      <c r="L20" s="17">
        <v>8.4498907252404595E-2</v>
      </c>
      <c r="M20" s="17"/>
      <c r="N20" s="17">
        <v>2.72050650122421E-2</v>
      </c>
      <c r="O20" s="17">
        <v>4.0456597132286602E-2</v>
      </c>
      <c r="P20" s="17">
        <v>4.7766444450412102E-2</v>
      </c>
      <c r="Q20" s="17">
        <v>2.87657636758583E-2</v>
      </c>
      <c r="R20" s="17">
        <v>3.39258807492928E-2</v>
      </c>
      <c r="S20" s="17">
        <v>2.7485880731394002E-2</v>
      </c>
      <c r="T20" s="17">
        <v>3.1650715738138498E-2</v>
      </c>
      <c r="U20" s="17">
        <v>0</v>
      </c>
      <c r="V20" s="17">
        <v>4.4948153298644898E-2</v>
      </c>
      <c r="W20" s="17">
        <v>7.2730742560216499E-2</v>
      </c>
      <c r="X20" s="17">
        <v>3.5433856552812601E-2</v>
      </c>
      <c r="Y20" s="17">
        <v>2.3809859859248599E-2</v>
      </c>
      <c r="Z20" s="17"/>
      <c r="AA20" s="17">
        <v>3.0868909805156001E-2</v>
      </c>
      <c r="AB20" s="17">
        <v>2.4360411624212899E-2</v>
      </c>
      <c r="AC20" s="17">
        <v>2.1902351524186001E-2</v>
      </c>
      <c r="AD20" s="17">
        <v>2.6683724982365001E-2</v>
      </c>
      <c r="AE20" s="17">
        <v>4.2102841232018497E-2</v>
      </c>
      <c r="AF20" s="17"/>
      <c r="AG20" s="17">
        <v>5.4111129964612398E-2</v>
      </c>
      <c r="AH20" s="17">
        <v>2.98794933423909E-2</v>
      </c>
      <c r="AI20" s="17">
        <v>3.6100597906169103E-2</v>
      </c>
      <c r="AJ20" s="17">
        <v>7.6976334746429002E-3</v>
      </c>
      <c r="AK20" s="17">
        <v>7.2871738502774994E-2</v>
      </c>
    </row>
    <row r="21" spans="2:37" ht="16" x14ac:dyDescent="0.2">
      <c r="B21" s="18" t="s">
        <v>73</v>
      </c>
      <c r="C21" s="19">
        <v>2.6326797488681299E-2</v>
      </c>
      <c r="D21" s="19">
        <v>1.9807115017638401E-2</v>
      </c>
      <c r="E21" s="19">
        <v>3.2691572671592901E-2</v>
      </c>
      <c r="F21" s="19"/>
      <c r="G21" s="19">
        <v>1.3452007698513801E-2</v>
      </c>
      <c r="H21" s="19">
        <v>2.4462499544746E-2</v>
      </c>
      <c r="I21" s="19">
        <v>2.16844478263729E-2</v>
      </c>
      <c r="J21" s="19">
        <v>4.6851251992929499E-2</v>
      </c>
      <c r="K21" s="19">
        <v>2.9715290791960301E-2</v>
      </c>
      <c r="L21" s="19">
        <v>2.1208852528376999E-2</v>
      </c>
      <c r="M21" s="19"/>
      <c r="N21" s="19">
        <v>4.3507674639407896E-3</v>
      </c>
      <c r="O21" s="19">
        <v>2.9503632737705902E-2</v>
      </c>
      <c r="P21" s="19">
        <v>2.1328413736946501E-2</v>
      </c>
      <c r="Q21" s="19">
        <v>3.5230796727286802E-2</v>
      </c>
      <c r="R21" s="19">
        <v>5.2131269445233802E-2</v>
      </c>
      <c r="S21" s="19">
        <v>1.9230803417201001E-2</v>
      </c>
      <c r="T21" s="19">
        <v>2.0717120097873899E-2</v>
      </c>
      <c r="U21" s="19">
        <v>1.5831598288986001E-2</v>
      </c>
      <c r="V21" s="19">
        <v>2.4478784236790001E-2</v>
      </c>
      <c r="W21" s="19">
        <v>3.8795988468766203E-2</v>
      </c>
      <c r="X21" s="19">
        <v>5.4777834739406402E-2</v>
      </c>
      <c r="Y21" s="19">
        <v>1.38922511156871E-2</v>
      </c>
      <c r="Z21" s="19"/>
      <c r="AA21" s="19">
        <v>1.91608624775177E-2</v>
      </c>
      <c r="AB21" s="19">
        <v>5.35676896602502E-3</v>
      </c>
      <c r="AC21" s="19">
        <v>1.8527347292259199E-2</v>
      </c>
      <c r="AD21" s="19">
        <v>2.1568103903154601E-2</v>
      </c>
      <c r="AE21" s="19">
        <v>9.7933359781218893E-3</v>
      </c>
      <c r="AF21" s="19"/>
      <c r="AG21" s="19">
        <v>1.75826779924904E-2</v>
      </c>
      <c r="AH21" s="19">
        <v>6.3984124167479903E-3</v>
      </c>
      <c r="AI21" s="19">
        <v>2.5877475418812201E-2</v>
      </c>
      <c r="AJ21" s="19">
        <v>3.53820772925054E-2</v>
      </c>
      <c r="AK21" s="19">
        <v>1.6999517578312699E-2</v>
      </c>
    </row>
    <row r="22" spans="2:37" x14ac:dyDescent="0.2">
      <c r="B22" s="16"/>
    </row>
    <row r="23" spans="2:37" x14ac:dyDescent="0.2">
      <c r="B23" t="s">
        <v>61</v>
      </c>
    </row>
    <row r="24" spans="2:37" x14ac:dyDescent="0.2">
      <c r="B24" t="s">
        <v>62</v>
      </c>
    </row>
    <row r="26" spans="2:37" x14ac:dyDescent="0.2">
      <c r="B26"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K18"/>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229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225</v>
      </c>
      <c r="C9" s="17">
        <v>0.11390243503405</v>
      </c>
      <c r="D9" s="17">
        <v>0.14397548507907701</v>
      </c>
      <c r="E9" s="17">
        <v>8.45439189634941E-2</v>
      </c>
      <c r="F9" s="17"/>
      <c r="G9" s="17">
        <v>0.23384522941565</v>
      </c>
      <c r="H9" s="17">
        <v>0.25398932150933501</v>
      </c>
      <c r="I9" s="17">
        <v>0.14899167648769701</v>
      </c>
      <c r="J9" s="17">
        <v>4.0851877693686402E-2</v>
      </c>
      <c r="K9" s="17">
        <v>3.2334014663315799E-2</v>
      </c>
      <c r="L9" s="17">
        <v>6.5293406123386501E-3</v>
      </c>
      <c r="M9" s="17"/>
      <c r="N9" s="17">
        <v>0.18816750280928901</v>
      </c>
      <c r="O9" s="17">
        <v>6.8932585438055805E-2</v>
      </c>
      <c r="P9" s="17">
        <v>8.7048465222439197E-2</v>
      </c>
      <c r="Q9" s="17">
        <v>5.8631798674444298E-2</v>
      </c>
      <c r="R9" s="17">
        <v>8.86118926324789E-2</v>
      </c>
      <c r="S9" s="17">
        <v>0.13951096333639601</v>
      </c>
      <c r="T9" s="17">
        <v>8.1281081521819704E-2</v>
      </c>
      <c r="U9" s="17">
        <v>0.186468801848518</v>
      </c>
      <c r="V9" s="17">
        <v>0.14130528272960199</v>
      </c>
      <c r="W9" s="17">
        <v>0.13504034498601</v>
      </c>
      <c r="X9" s="17">
        <v>9.0325358199728104E-2</v>
      </c>
      <c r="Y9" s="17">
        <v>4.6085929238476299E-2</v>
      </c>
      <c r="Z9" s="17"/>
      <c r="AA9" s="17">
        <v>0.130730117828155</v>
      </c>
      <c r="AB9" s="17">
        <v>0.21853140846857799</v>
      </c>
      <c r="AC9" s="17">
        <v>4.7419704792423398E-2</v>
      </c>
      <c r="AD9" s="17">
        <v>8.9275108178972995E-2</v>
      </c>
      <c r="AE9" s="17">
        <v>0.12602924078387401</v>
      </c>
      <c r="AF9" s="17"/>
      <c r="AG9" s="17">
        <v>0.10487998130019199</v>
      </c>
      <c r="AH9" s="17">
        <v>0.14491775218884301</v>
      </c>
      <c r="AI9" s="17">
        <v>5.3596928530853197E-2</v>
      </c>
      <c r="AJ9" s="17">
        <v>0.13619131765642301</v>
      </c>
      <c r="AK9" s="17">
        <v>0.134208111403297</v>
      </c>
    </row>
    <row r="10" spans="2:37" ht="16" x14ac:dyDescent="0.2">
      <c r="B10" s="18" t="s">
        <v>226</v>
      </c>
      <c r="C10" s="17">
        <v>0.25659756834844599</v>
      </c>
      <c r="D10" s="17">
        <v>0.27627494739114999</v>
      </c>
      <c r="E10" s="17">
        <v>0.237387722722988</v>
      </c>
      <c r="F10" s="17"/>
      <c r="G10" s="17">
        <v>0.33153460195676898</v>
      </c>
      <c r="H10" s="17">
        <v>0.39937792878738498</v>
      </c>
      <c r="I10" s="17">
        <v>0.28166256523399802</v>
      </c>
      <c r="J10" s="17">
        <v>0.25755370656959198</v>
      </c>
      <c r="K10" s="17">
        <v>0.17619985907087701</v>
      </c>
      <c r="L10" s="17">
        <v>0.124162878600759</v>
      </c>
      <c r="M10" s="17"/>
      <c r="N10" s="17">
        <v>0.33057247299465298</v>
      </c>
      <c r="O10" s="17">
        <v>0.22478943836638299</v>
      </c>
      <c r="P10" s="17">
        <v>0.26526960814216299</v>
      </c>
      <c r="Q10" s="17">
        <v>0.267264691057438</v>
      </c>
      <c r="R10" s="17">
        <v>0.26098510966972799</v>
      </c>
      <c r="S10" s="17">
        <v>0.29571913099532798</v>
      </c>
      <c r="T10" s="17">
        <v>0.24852549012835101</v>
      </c>
      <c r="U10" s="17">
        <v>0.24810155574898199</v>
      </c>
      <c r="V10" s="17">
        <v>0.26202597527496202</v>
      </c>
      <c r="W10" s="17">
        <v>0.15606811168635201</v>
      </c>
      <c r="X10" s="17">
        <v>0.19610948639036299</v>
      </c>
      <c r="Y10" s="17">
        <v>0.28255014654459198</v>
      </c>
      <c r="Z10" s="17"/>
      <c r="AA10" s="17">
        <v>0.22726220684241899</v>
      </c>
      <c r="AB10" s="17">
        <v>0.34626828206872501</v>
      </c>
      <c r="AC10" s="17">
        <v>0.23848251006479099</v>
      </c>
      <c r="AD10" s="17">
        <v>0.27115464971485698</v>
      </c>
      <c r="AE10" s="17">
        <v>0.29848919169182497</v>
      </c>
      <c r="AF10" s="17"/>
      <c r="AG10" s="17">
        <v>0.21406144439366501</v>
      </c>
      <c r="AH10" s="17">
        <v>0.29362313555411101</v>
      </c>
      <c r="AI10" s="17">
        <v>0.25260815702464301</v>
      </c>
      <c r="AJ10" s="17">
        <v>0.28888895089883398</v>
      </c>
      <c r="AK10" s="17">
        <v>0.33399456998010202</v>
      </c>
    </row>
    <row r="11" spans="2:37" ht="16" x14ac:dyDescent="0.2">
      <c r="B11" s="18" t="s">
        <v>227</v>
      </c>
      <c r="C11" s="17">
        <v>0.35216362112085497</v>
      </c>
      <c r="D11" s="17">
        <v>0.34544753304980402</v>
      </c>
      <c r="E11" s="17">
        <v>0.35872013531779001</v>
      </c>
      <c r="F11" s="17"/>
      <c r="G11" s="17">
        <v>0.32090924143244698</v>
      </c>
      <c r="H11" s="17">
        <v>0.25053896233633999</v>
      </c>
      <c r="I11" s="17">
        <v>0.40562274856583902</v>
      </c>
      <c r="J11" s="17">
        <v>0.41141238283702303</v>
      </c>
      <c r="K11" s="17">
        <v>0.40635601613771</v>
      </c>
      <c r="L11" s="17">
        <v>0.32751212087591802</v>
      </c>
      <c r="M11" s="17"/>
      <c r="N11" s="17">
        <v>0.34199297949194502</v>
      </c>
      <c r="O11" s="17">
        <v>0.39737715750112201</v>
      </c>
      <c r="P11" s="17">
        <v>0.30753436037703702</v>
      </c>
      <c r="Q11" s="17">
        <v>0.31488117982852198</v>
      </c>
      <c r="R11" s="17">
        <v>0.37099954253209599</v>
      </c>
      <c r="S11" s="17">
        <v>0.334293219552175</v>
      </c>
      <c r="T11" s="17">
        <v>0.30285597501657502</v>
      </c>
      <c r="U11" s="17">
        <v>0.31147804546557101</v>
      </c>
      <c r="V11" s="17">
        <v>0.39025359379184299</v>
      </c>
      <c r="W11" s="17">
        <v>0.35749877568664801</v>
      </c>
      <c r="X11" s="17">
        <v>0.41119777954990999</v>
      </c>
      <c r="Y11" s="17">
        <v>0.37464895453720198</v>
      </c>
      <c r="Z11" s="17"/>
      <c r="AA11" s="17">
        <v>0.336780638816081</v>
      </c>
      <c r="AB11" s="17">
        <v>0.28569549919301801</v>
      </c>
      <c r="AC11" s="17">
        <v>0.41227473193729097</v>
      </c>
      <c r="AD11" s="17">
        <v>0.34833066859974499</v>
      </c>
      <c r="AE11" s="17">
        <v>0.36114110141403499</v>
      </c>
      <c r="AF11" s="17"/>
      <c r="AG11" s="17">
        <v>0.32532410769030501</v>
      </c>
      <c r="AH11" s="17">
        <v>0.34476121201995602</v>
      </c>
      <c r="AI11" s="17">
        <v>0.44037328352887101</v>
      </c>
      <c r="AJ11" s="17">
        <v>0.35387261232255501</v>
      </c>
      <c r="AK11" s="17">
        <v>0.32316995441630098</v>
      </c>
    </row>
    <row r="12" spans="2:37" ht="16" x14ac:dyDescent="0.2">
      <c r="B12" s="18" t="s">
        <v>228</v>
      </c>
      <c r="C12" s="17">
        <v>0.23402900643401101</v>
      </c>
      <c r="D12" s="17">
        <v>0.19063866992133</v>
      </c>
      <c r="E12" s="17">
        <v>0.27638839099617302</v>
      </c>
      <c r="F12" s="17"/>
      <c r="G12" s="17">
        <v>6.2004592945034603E-2</v>
      </c>
      <c r="H12" s="17">
        <v>7.9192629949767196E-2</v>
      </c>
      <c r="I12" s="17">
        <v>0.11035396372523899</v>
      </c>
      <c r="J12" s="17">
        <v>0.24380203550014001</v>
      </c>
      <c r="K12" s="17">
        <v>0.347132548415161</v>
      </c>
      <c r="L12" s="17">
        <v>0.48971510613288</v>
      </c>
      <c r="M12" s="17"/>
      <c r="N12" s="17">
        <v>8.6911042549871295E-2</v>
      </c>
      <c r="O12" s="17">
        <v>0.27152849192469802</v>
      </c>
      <c r="P12" s="17">
        <v>0.307782309822831</v>
      </c>
      <c r="Q12" s="17">
        <v>0.322326404476454</v>
      </c>
      <c r="R12" s="17">
        <v>0.209025253725103</v>
      </c>
      <c r="S12" s="17">
        <v>0.19200438897529401</v>
      </c>
      <c r="T12" s="17">
        <v>0.31056639148946302</v>
      </c>
      <c r="U12" s="17">
        <v>0.17355542316325401</v>
      </c>
      <c r="V12" s="17">
        <v>0.17888310835197599</v>
      </c>
      <c r="W12" s="17">
        <v>0.32924719072415898</v>
      </c>
      <c r="X12" s="17">
        <v>0.24368385689314301</v>
      </c>
      <c r="Y12" s="17">
        <v>0.25923750880466201</v>
      </c>
      <c r="Z12" s="17"/>
      <c r="AA12" s="17">
        <v>0.26003769277512301</v>
      </c>
      <c r="AB12" s="17">
        <v>0.13125501006751</v>
      </c>
      <c r="AC12" s="17">
        <v>0.26891337334276</v>
      </c>
      <c r="AD12" s="17">
        <v>0.25274472969956002</v>
      </c>
      <c r="AE12" s="17">
        <v>0.18242973395624101</v>
      </c>
      <c r="AF12" s="17"/>
      <c r="AG12" s="17">
        <v>0.30424005864486597</v>
      </c>
      <c r="AH12" s="17">
        <v>0.18933310856624599</v>
      </c>
      <c r="AI12" s="17">
        <v>0.21526110175801899</v>
      </c>
      <c r="AJ12" s="17">
        <v>0.197335567157958</v>
      </c>
      <c r="AK12" s="17">
        <v>0.18603712831893199</v>
      </c>
    </row>
    <row r="13" spans="2:37" ht="16" x14ac:dyDescent="0.2">
      <c r="B13" s="18" t="s">
        <v>153</v>
      </c>
      <c r="C13" s="19">
        <v>4.3307369062635499E-2</v>
      </c>
      <c r="D13" s="19">
        <v>4.3663364558641199E-2</v>
      </c>
      <c r="E13" s="19">
        <v>4.2959831999554998E-2</v>
      </c>
      <c r="F13" s="19"/>
      <c r="G13" s="19">
        <v>5.1706334250098997E-2</v>
      </c>
      <c r="H13" s="19">
        <v>1.6901157417173001E-2</v>
      </c>
      <c r="I13" s="19">
        <v>5.3369045987226298E-2</v>
      </c>
      <c r="J13" s="19">
        <v>4.6379997399560301E-2</v>
      </c>
      <c r="K13" s="19">
        <v>3.7977561712935301E-2</v>
      </c>
      <c r="L13" s="19">
        <v>5.2080553778107101E-2</v>
      </c>
      <c r="M13" s="19"/>
      <c r="N13" s="19">
        <v>5.2356002154242E-2</v>
      </c>
      <c r="O13" s="19">
        <v>3.7372326769740803E-2</v>
      </c>
      <c r="P13" s="19">
        <v>3.2365256435530697E-2</v>
      </c>
      <c r="Q13" s="19">
        <v>3.6895925963142E-2</v>
      </c>
      <c r="R13" s="19">
        <v>7.0378201440595603E-2</v>
      </c>
      <c r="S13" s="19">
        <v>3.8472297140806799E-2</v>
      </c>
      <c r="T13" s="19">
        <v>5.6771061843791597E-2</v>
      </c>
      <c r="U13" s="19">
        <v>8.0396173773673904E-2</v>
      </c>
      <c r="V13" s="19">
        <v>2.75320398516158E-2</v>
      </c>
      <c r="W13" s="19">
        <v>2.2145576916830799E-2</v>
      </c>
      <c r="X13" s="19">
        <v>5.86835189668556E-2</v>
      </c>
      <c r="Y13" s="19">
        <v>3.7477460875067599E-2</v>
      </c>
      <c r="Z13" s="19"/>
      <c r="AA13" s="19">
        <v>4.5189343738223101E-2</v>
      </c>
      <c r="AB13" s="19">
        <v>1.8249800202168001E-2</v>
      </c>
      <c r="AC13" s="19">
        <v>3.29096798627347E-2</v>
      </c>
      <c r="AD13" s="19">
        <v>3.84948438068645E-2</v>
      </c>
      <c r="AE13" s="19">
        <v>3.19107321540252E-2</v>
      </c>
      <c r="AF13" s="19"/>
      <c r="AG13" s="19">
        <v>5.14944079709738E-2</v>
      </c>
      <c r="AH13" s="19">
        <v>2.7364791670844199E-2</v>
      </c>
      <c r="AI13" s="19">
        <v>3.8160529157614698E-2</v>
      </c>
      <c r="AJ13" s="19">
        <v>2.3711551964229201E-2</v>
      </c>
      <c r="AK13" s="19">
        <v>2.25902358813681E-2</v>
      </c>
    </row>
    <row r="14" spans="2:37" x14ac:dyDescent="0.2">
      <c r="B14" s="16"/>
    </row>
    <row r="15" spans="2:37" x14ac:dyDescent="0.2">
      <c r="B15" t="s">
        <v>61</v>
      </c>
    </row>
    <row r="16" spans="2:37" x14ac:dyDescent="0.2">
      <c r="B16" t="s">
        <v>62</v>
      </c>
    </row>
    <row r="18" spans="2:2" x14ac:dyDescent="0.2">
      <c r="B18"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K17"/>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234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230</v>
      </c>
      <c r="C9" s="17">
        <v>0.123070489426303</v>
      </c>
      <c r="D9" s="17">
        <v>0.13610999496133899</v>
      </c>
      <c r="E9" s="17">
        <v>0.11034080180801099</v>
      </c>
      <c r="F9" s="17"/>
      <c r="G9" s="17">
        <v>0.24473203054085299</v>
      </c>
      <c r="H9" s="17">
        <v>0.246898034981446</v>
      </c>
      <c r="I9" s="17">
        <v>0.15284142857018601</v>
      </c>
      <c r="J9" s="17">
        <v>7.9693836251046396E-2</v>
      </c>
      <c r="K9" s="17">
        <v>4.4677175337267699E-2</v>
      </c>
      <c r="L9" s="17">
        <v>5.8789739222290596E-3</v>
      </c>
      <c r="M9" s="17"/>
      <c r="N9" s="17">
        <v>0.21291349974121901</v>
      </c>
      <c r="O9" s="17">
        <v>9.2556691598647406E-2</v>
      </c>
      <c r="P9" s="17">
        <v>0.127668205412556</v>
      </c>
      <c r="Q9" s="17">
        <v>6.5080764995333204E-2</v>
      </c>
      <c r="R9" s="17">
        <v>0.109239286669437</v>
      </c>
      <c r="S9" s="17">
        <v>0.14938466144822099</v>
      </c>
      <c r="T9" s="17">
        <v>9.6403008877105706E-2</v>
      </c>
      <c r="U9" s="17">
        <v>0.19658143973153</v>
      </c>
      <c r="V9" s="17">
        <v>0.119319286360722</v>
      </c>
      <c r="W9" s="17">
        <v>0.100196531321841</v>
      </c>
      <c r="X9" s="17">
        <v>9.52753535490585E-2</v>
      </c>
      <c r="Y9" s="17">
        <v>5.2241984006081099E-2</v>
      </c>
      <c r="Z9" s="17"/>
      <c r="AA9" s="17">
        <v>0.138652176863862</v>
      </c>
      <c r="AB9" s="17">
        <v>0.17503842461976801</v>
      </c>
      <c r="AC9" s="17">
        <v>9.9068935993698801E-2</v>
      </c>
      <c r="AD9" s="17">
        <v>8.6659374585601606E-2</v>
      </c>
      <c r="AE9" s="17">
        <v>0.14013313521954901</v>
      </c>
      <c r="AF9" s="17"/>
      <c r="AG9" s="17">
        <v>0.111754742091978</v>
      </c>
      <c r="AH9" s="17">
        <v>0.137418647239303</v>
      </c>
      <c r="AI9" s="17">
        <v>8.5788193516554007E-2</v>
      </c>
      <c r="AJ9" s="17">
        <v>0.123210002259197</v>
      </c>
      <c r="AK9" s="17">
        <v>0.10889083950200799</v>
      </c>
    </row>
    <row r="10" spans="2:37" ht="16" x14ac:dyDescent="0.2">
      <c r="B10" s="18" t="s">
        <v>231</v>
      </c>
      <c r="C10" s="17">
        <v>0.31472940363208102</v>
      </c>
      <c r="D10" s="17">
        <v>0.32101925847207902</v>
      </c>
      <c r="E10" s="17">
        <v>0.30858899538865298</v>
      </c>
      <c r="F10" s="17"/>
      <c r="G10" s="17">
        <v>0.41751224651744701</v>
      </c>
      <c r="H10" s="17">
        <v>0.456075980477816</v>
      </c>
      <c r="I10" s="17">
        <v>0.42135998171003702</v>
      </c>
      <c r="J10" s="17">
        <v>0.254712764705464</v>
      </c>
      <c r="K10" s="17">
        <v>0.20480525750482501</v>
      </c>
      <c r="L10" s="17">
        <v>0.16812138007039701</v>
      </c>
      <c r="M10" s="17"/>
      <c r="N10" s="17">
        <v>0.39688041842934302</v>
      </c>
      <c r="O10" s="17">
        <v>0.282221650198342</v>
      </c>
      <c r="P10" s="17">
        <v>0.25565738124024001</v>
      </c>
      <c r="Q10" s="17">
        <v>0.27925134429457399</v>
      </c>
      <c r="R10" s="17">
        <v>0.30854744479857699</v>
      </c>
      <c r="S10" s="17">
        <v>0.32691335571855401</v>
      </c>
      <c r="T10" s="17">
        <v>0.24104934953850801</v>
      </c>
      <c r="U10" s="17">
        <v>0.33857256033984201</v>
      </c>
      <c r="V10" s="17">
        <v>0.379141555424927</v>
      </c>
      <c r="W10" s="17">
        <v>0.335809567172418</v>
      </c>
      <c r="X10" s="17">
        <v>0.239094072649259</v>
      </c>
      <c r="Y10" s="17">
        <v>0.30304182966050303</v>
      </c>
      <c r="Z10" s="17"/>
      <c r="AA10" s="17">
        <v>0.26731316355522999</v>
      </c>
      <c r="AB10" s="17">
        <v>0.41629738800593002</v>
      </c>
      <c r="AC10" s="17">
        <v>0.25177626875043202</v>
      </c>
      <c r="AD10" s="17">
        <v>0.309469772371677</v>
      </c>
      <c r="AE10" s="17">
        <v>0.38617913589228797</v>
      </c>
      <c r="AF10" s="17"/>
      <c r="AG10" s="17">
        <v>0.23851167519724401</v>
      </c>
      <c r="AH10" s="17">
        <v>0.35360274040265599</v>
      </c>
      <c r="AI10" s="17">
        <v>0.25843516219771301</v>
      </c>
      <c r="AJ10" s="17">
        <v>0.34779663408774197</v>
      </c>
      <c r="AK10" s="17">
        <v>0.43064889765637798</v>
      </c>
    </row>
    <row r="11" spans="2:37" ht="16" x14ac:dyDescent="0.2">
      <c r="B11" s="18" t="s">
        <v>232</v>
      </c>
      <c r="C11" s="17">
        <v>0.244586016985164</v>
      </c>
      <c r="D11" s="17">
        <v>0.256756330077346</v>
      </c>
      <c r="E11" s="17">
        <v>0.23270486984626401</v>
      </c>
      <c r="F11" s="17"/>
      <c r="G11" s="17">
        <v>0.23210894374841401</v>
      </c>
      <c r="H11" s="17">
        <v>0.187308586430007</v>
      </c>
      <c r="I11" s="17">
        <v>0.241707487885578</v>
      </c>
      <c r="J11" s="17">
        <v>0.27065869947283999</v>
      </c>
      <c r="K11" s="17">
        <v>0.33718426937427098</v>
      </c>
      <c r="L11" s="17">
        <v>0.21840454813358301</v>
      </c>
      <c r="M11" s="17"/>
      <c r="N11" s="17">
        <v>0.25214601178553903</v>
      </c>
      <c r="O11" s="17">
        <v>0.233655456817356</v>
      </c>
      <c r="P11" s="17">
        <v>0.314168730730912</v>
      </c>
      <c r="Q11" s="17">
        <v>0.23366399861141701</v>
      </c>
      <c r="R11" s="17">
        <v>0.279687858112946</v>
      </c>
      <c r="S11" s="17">
        <v>0.216407885578767</v>
      </c>
      <c r="T11" s="17">
        <v>0.24965361806943001</v>
      </c>
      <c r="U11" s="17">
        <v>0.20469632467031201</v>
      </c>
      <c r="V11" s="17">
        <v>0.267516994774817</v>
      </c>
      <c r="W11" s="17">
        <v>0.192603161519253</v>
      </c>
      <c r="X11" s="17">
        <v>0.23607477860919199</v>
      </c>
      <c r="Y11" s="17">
        <v>0.23269452480837299</v>
      </c>
      <c r="Z11" s="17"/>
      <c r="AA11" s="17">
        <v>0.20942521267198699</v>
      </c>
      <c r="AB11" s="17">
        <v>0.21177305695927801</v>
      </c>
      <c r="AC11" s="17">
        <v>0.34201791110327201</v>
      </c>
      <c r="AD11" s="17">
        <v>0.26182842149026803</v>
      </c>
      <c r="AE11" s="17">
        <v>0.32084737383043799</v>
      </c>
      <c r="AF11" s="17"/>
      <c r="AG11" s="17">
        <v>0.209948512412789</v>
      </c>
      <c r="AH11" s="17">
        <v>0.237220411339921</v>
      </c>
      <c r="AI11" s="17">
        <v>0.330032698509581</v>
      </c>
      <c r="AJ11" s="17">
        <v>0.26017409749102999</v>
      </c>
      <c r="AK11" s="17">
        <v>0.25603181152929799</v>
      </c>
    </row>
    <row r="12" spans="2:37" ht="16" x14ac:dyDescent="0.2">
      <c r="B12" s="18" t="s">
        <v>233</v>
      </c>
      <c r="C12" s="19">
        <v>0.31761408995645002</v>
      </c>
      <c r="D12" s="19">
        <v>0.28611441648923802</v>
      </c>
      <c r="E12" s="19">
        <v>0.348365332957072</v>
      </c>
      <c r="F12" s="19"/>
      <c r="G12" s="19">
        <v>0.105646779193285</v>
      </c>
      <c r="H12" s="19">
        <v>0.10971739811073</v>
      </c>
      <c r="I12" s="19">
        <v>0.18409110183419899</v>
      </c>
      <c r="J12" s="19">
        <v>0.39493469957065203</v>
      </c>
      <c r="K12" s="19">
        <v>0.41333329778363498</v>
      </c>
      <c r="L12" s="19">
        <v>0.60759509787379296</v>
      </c>
      <c r="M12" s="19"/>
      <c r="N12" s="19">
        <v>0.138060070043899</v>
      </c>
      <c r="O12" s="19">
        <v>0.39156620138565501</v>
      </c>
      <c r="P12" s="19">
        <v>0.30250568261629202</v>
      </c>
      <c r="Q12" s="19">
        <v>0.422003892098676</v>
      </c>
      <c r="R12" s="19">
        <v>0.30252541041904002</v>
      </c>
      <c r="S12" s="19">
        <v>0.307294097254458</v>
      </c>
      <c r="T12" s="19">
        <v>0.41289402351495502</v>
      </c>
      <c r="U12" s="19">
        <v>0.260149675258316</v>
      </c>
      <c r="V12" s="19">
        <v>0.234022163439534</v>
      </c>
      <c r="W12" s="19">
        <v>0.37139073998648803</v>
      </c>
      <c r="X12" s="19">
        <v>0.42955579519249099</v>
      </c>
      <c r="Y12" s="19">
        <v>0.41202166152504299</v>
      </c>
      <c r="Z12" s="19"/>
      <c r="AA12" s="19">
        <v>0.38460944690892201</v>
      </c>
      <c r="AB12" s="19">
        <v>0.19689113041502199</v>
      </c>
      <c r="AC12" s="19">
        <v>0.30713688415259699</v>
      </c>
      <c r="AD12" s="19">
        <v>0.34204243155245301</v>
      </c>
      <c r="AE12" s="19">
        <v>0.152840355057726</v>
      </c>
      <c r="AF12" s="19"/>
      <c r="AG12" s="19">
        <v>0.43978507029799002</v>
      </c>
      <c r="AH12" s="19">
        <v>0.27175820101812098</v>
      </c>
      <c r="AI12" s="19">
        <v>0.32574394577615201</v>
      </c>
      <c r="AJ12" s="19">
        <v>0.26881926616203</v>
      </c>
      <c r="AK12" s="19">
        <v>0.20442845131231699</v>
      </c>
    </row>
    <row r="13" spans="2:37" x14ac:dyDescent="0.2">
      <c r="B13" s="16"/>
    </row>
    <row r="14" spans="2:37" x14ac:dyDescent="0.2">
      <c r="B14" t="s">
        <v>61</v>
      </c>
    </row>
    <row r="15" spans="2:37" x14ac:dyDescent="0.2">
      <c r="B15" t="s">
        <v>62</v>
      </c>
    </row>
    <row r="17" spans="2:2" x14ac:dyDescent="0.2">
      <c r="B17"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AK20"/>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241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1406</v>
      </c>
      <c r="D7" s="10">
        <v>752</v>
      </c>
      <c r="E7" s="10">
        <v>654</v>
      </c>
      <c r="F7" s="10"/>
      <c r="G7" s="10">
        <v>243</v>
      </c>
      <c r="H7" s="10">
        <v>319</v>
      </c>
      <c r="I7" s="10">
        <v>305</v>
      </c>
      <c r="J7" s="10">
        <v>225</v>
      </c>
      <c r="K7" s="10">
        <v>185</v>
      </c>
      <c r="L7" s="10">
        <v>129</v>
      </c>
      <c r="M7" s="10"/>
      <c r="N7" s="10">
        <v>232</v>
      </c>
      <c r="O7" s="10">
        <v>175</v>
      </c>
      <c r="P7" s="10">
        <v>122</v>
      </c>
      <c r="Q7" s="10">
        <v>104</v>
      </c>
      <c r="R7" s="10">
        <v>101</v>
      </c>
      <c r="S7" s="10">
        <v>127</v>
      </c>
      <c r="T7" s="10">
        <v>104</v>
      </c>
      <c r="U7" s="10">
        <v>70</v>
      </c>
      <c r="V7" s="10">
        <v>161</v>
      </c>
      <c r="W7" s="10">
        <v>111</v>
      </c>
      <c r="X7" s="10">
        <v>63</v>
      </c>
      <c r="Y7" s="10">
        <v>36</v>
      </c>
      <c r="Z7" s="10"/>
      <c r="AA7" s="10">
        <v>199</v>
      </c>
      <c r="AB7" s="10">
        <v>370</v>
      </c>
      <c r="AC7" s="10">
        <v>144</v>
      </c>
      <c r="AD7" s="10">
        <v>313</v>
      </c>
      <c r="AE7" s="10">
        <v>152</v>
      </c>
      <c r="AF7" s="10"/>
      <c r="AG7" s="10">
        <v>214</v>
      </c>
      <c r="AH7" s="10">
        <v>514</v>
      </c>
      <c r="AI7" s="10">
        <v>125</v>
      </c>
      <c r="AJ7" s="10">
        <v>171</v>
      </c>
      <c r="AK7" s="10">
        <v>83</v>
      </c>
    </row>
    <row r="8" spans="2:37" ht="30" customHeight="1" x14ac:dyDescent="0.2">
      <c r="B8" s="11" t="s">
        <v>20</v>
      </c>
      <c r="C8" s="11">
        <v>1368</v>
      </c>
      <c r="D8" s="11">
        <v>707</v>
      </c>
      <c r="E8" s="11">
        <v>662</v>
      </c>
      <c r="F8" s="11"/>
      <c r="G8" s="11">
        <v>250</v>
      </c>
      <c r="H8" s="11">
        <v>304</v>
      </c>
      <c r="I8" s="11">
        <v>278</v>
      </c>
      <c r="J8" s="11">
        <v>206</v>
      </c>
      <c r="K8" s="11">
        <v>165</v>
      </c>
      <c r="L8" s="11">
        <v>165</v>
      </c>
      <c r="M8" s="11"/>
      <c r="N8" s="11">
        <v>242</v>
      </c>
      <c r="O8" s="11">
        <v>159</v>
      </c>
      <c r="P8" s="11">
        <v>112</v>
      </c>
      <c r="Q8" s="11">
        <v>104</v>
      </c>
      <c r="R8" s="11">
        <v>98</v>
      </c>
      <c r="S8" s="11">
        <v>125</v>
      </c>
      <c r="T8" s="11">
        <v>94</v>
      </c>
      <c r="U8" s="11">
        <v>59</v>
      </c>
      <c r="V8" s="11">
        <v>170</v>
      </c>
      <c r="W8" s="11">
        <v>114</v>
      </c>
      <c r="X8" s="11">
        <v>57</v>
      </c>
      <c r="Y8" s="11">
        <v>35</v>
      </c>
      <c r="Z8" s="11"/>
      <c r="AA8" s="11">
        <v>190</v>
      </c>
      <c r="AB8" s="11">
        <v>352</v>
      </c>
      <c r="AC8" s="11">
        <v>142</v>
      </c>
      <c r="AD8" s="11">
        <v>309</v>
      </c>
      <c r="AE8" s="11">
        <v>150</v>
      </c>
      <c r="AF8" s="11"/>
      <c r="AG8" s="11">
        <v>206</v>
      </c>
      <c r="AH8" s="11">
        <v>487</v>
      </c>
      <c r="AI8" s="11">
        <v>120</v>
      </c>
      <c r="AJ8" s="11">
        <v>167</v>
      </c>
      <c r="AK8" s="11">
        <v>81</v>
      </c>
    </row>
    <row r="9" spans="2:37" ht="16" x14ac:dyDescent="0.2">
      <c r="B9" s="18" t="s">
        <v>235</v>
      </c>
      <c r="C9" s="17">
        <v>8.5783122485562205E-2</v>
      </c>
      <c r="D9" s="17">
        <v>0.10362781364118601</v>
      </c>
      <c r="E9" s="17">
        <v>6.6723464078123004E-2</v>
      </c>
      <c r="F9" s="17"/>
      <c r="G9" s="17">
        <v>9.5989753482150705E-2</v>
      </c>
      <c r="H9" s="17">
        <v>0.14715906302739201</v>
      </c>
      <c r="I9" s="17">
        <v>0.110018083327123</v>
      </c>
      <c r="J9" s="17">
        <v>4.4122004914589799E-2</v>
      </c>
      <c r="K9" s="17">
        <v>2.11557690116085E-2</v>
      </c>
      <c r="L9" s="17">
        <v>3.3463615029812002E-2</v>
      </c>
      <c r="M9" s="17"/>
      <c r="N9" s="17">
        <v>9.53500026206517E-2</v>
      </c>
      <c r="O9" s="17">
        <v>8.0812610917408795E-2</v>
      </c>
      <c r="P9" s="17">
        <v>5.5582301149237699E-2</v>
      </c>
      <c r="Q9" s="17">
        <v>2.7205309801090202E-2</v>
      </c>
      <c r="R9" s="17">
        <v>0.121069392056543</v>
      </c>
      <c r="S9" s="17">
        <v>0.123780872713669</v>
      </c>
      <c r="T9" s="17">
        <v>0.102967450896344</v>
      </c>
      <c r="U9" s="17">
        <v>6.3246801092377694E-2</v>
      </c>
      <c r="V9" s="17">
        <v>0.11746833101337199</v>
      </c>
      <c r="W9" s="17">
        <v>5.6355535328940401E-2</v>
      </c>
      <c r="X9" s="17">
        <v>7.8073880867589304E-2</v>
      </c>
      <c r="Y9" s="17">
        <v>2.5327728723628699E-2</v>
      </c>
      <c r="Z9" s="17"/>
      <c r="AA9" s="17">
        <v>0.12591545882618899</v>
      </c>
      <c r="AB9" s="17">
        <v>0.107642058051546</v>
      </c>
      <c r="AC9" s="17">
        <v>6.7305006938256404E-2</v>
      </c>
      <c r="AD9" s="17">
        <v>7.0237037436111593E-2</v>
      </c>
      <c r="AE9" s="17">
        <v>6.6729397120861705E-2</v>
      </c>
      <c r="AF9" s="17"/>
      <c r="AG9" s="17">
        <v>0.10461035445299501</v>
      </c>
      <c r="AH9" s="17">
        <v>9.2428093700925501E-2</v>
      </c>
      <c r="AI9" s="17">
        <v>4.3176454128721301E-2</v>
      </c>
      <c r="AJ9" s="17">
        <v>7.6046366849068195E-2</v>
      </c>
      <c r="AK9" s="17">
        <v>0.10608431758565801</v>
      </c>
    </row>
    <row r="10" spans="2:37" ht="16" x14ac:dyDescent="0.2">
      <c r="B10" s="18" t="s">
        <v>236</v>
      </c>
      <c r="C10" s="17">
        <v>0.280765617666423</v>
      </c>
      <c r="D10" s="17">
        <v>0.28513818767743399</v>
      </c>
      <c r="E10" s="17">
        <v>0.27609533841946499</v>
      </c>
      <c r="F10" s="17"/>
      <c r="G10" s="17">
        <v>0.34271993706103299</v>
      </c>
      <c r="H10" s="17">
        <v>0.34455400484473703</v>
      </c>
      <c r="I10" s="17">
        <v>0.28149483499802502</v>
      </c>
      <c r="J10" s="17">
        <v>0.23233047850732999</v>
      </c>
      <c r="K10" s="17">
        <v>0.236615006364046</v>
      </c>
      <c r="L10" s="17">
        <v>0.17337104625102601</v>
      </c>
      <c r="M10" s="17"/>
      <c r="N10" s="17">
        <v>0.370374260831074</v>
      </c>
      <c r="O10" s="17">
        <v>0.22736802968769801</v>
      </c>
      <c r="P10" s="17">
        <v>0.20262985948350701</v>
      </c>
      <c r="Q10" s="17">
        <v>0.22905243493855701</v>
      </c>
      <c r="R10" s="17">
        <v>0.22663427195420899</v>
      </c>
      <c r="S10" s="17">
        <v>0.38695739116831701</v>
      </c>
      <c r="T10" s="17">
        <v>0.26486365487193197</v>
      </c>
      <c r="U10" s="17">
        <v>0.36500322937906898</v>
      </c>
      <c r="V10" s="17">
        <v>0.24603129908724999</v>
      </c>
      <c r="W10" s="17">
        <v>0.29333906461825399</v>
      </c>
      <c r="X10" s="17">
        <v>0.199288950161332</v>
      </c>
      <c r="Y10" s="17">
        <v>0.239754031414533</v>
      </c>
      <c r="Z10" s="17"/>
      <c r="AA10" s="17">
        <v>0.25446532677554401</v>
      </c>
      <c r="AB10" s="17">
        <v>0.34678747535420901</v>
      </c>
      <c r="AC10" s="17">
        <v>0.244557694425526</v>
      </c>
      <c r="AD10" s="17">
        <v>0.271070223979688</v>
      </c>
      <c r="AE10" s="17">
        <v>0.266292808945298</v>
      </c>
      <c r="AF10" s="17"/>
      <c r="AG10" s="17">
        <v>0.289180946733545</v>
      </c>
      <c r="AH10" s="17">
        <v>0.31311896514466397</v>
      </c>
      <c r="AI10" s="17">
        <v>0.22109292646027601</v>
      </c>
      <c r="AJ10" s="17">
        <v>0.28063815503887701</v>
      </c>
      <c r="AK10" s="17">
        <v>0.317697132200364</v>
      </c>
    </row>
    <row r="11" spans="2:37" ht="16" x14ac:dyDescent="0.2">
      <c r="B11" s="18" t="s">
        <v>237</v>
      </c>
      <c r="C11" s="17">
        <v>0.36008975021062001</v>
      </c>
      <c r="D11" s="17">
        <v>0.35944352269124902</v>
      </c>
      <c r="E11" s="17">
        <v>0.36077997654546201</v>
      </c>
      <c r="F11" s="17"/>
      <c r="G11" s="17">
        <v>0.35123949035688701</v>
      </c>
      <c r="H11" s="17">
        <v>0.34263528615100303</v>
      </c>
      <c r="I11" s="17">
        <v>0.35078628091097003</v>
      </c>
      <c r="J11" s="17">
        <v>0.41180749482553403</v>
      </c>
      <c r="K11" s="17">
        <v>0.35924329834616398</v>
      </c>
      <c r="L11" s="17">
        <v>0.35747417836309697</v>
      </c>
      <c r="M11" s="17"/>
      <c r="N11" s="17">
        <v>0.35246612399140198</v>
      </c>
      <c r="O11" s="17">
        <v>0.35411630777841702</v>
      </c>
      <c r="P11" s="17">
        <v>0.49797037768383201</v>
      </c>
      <c r="Q11" s="17">
        <v>0.40779719321969798</v>
      </c>
      <c r="R11" s="17">
        <v>0.43996119353383001</v>
      </c>
      <c r="S11" s="17">
        <v>0.29960435420298998</v>
      </c>
      <c r="T11" s="17">
        <v>0.31079773059156701</v>
      </c>
      <c r="U11" s="17">
        <v>0.26985712171835302</v>
      </c>
      <c r="V11" s="17">
        <v>0.28597843119597499</v>
      </c>
      <c r="W11" s="17">
        <v>0.34399552819861201</v>
      </c>
      <c r="X11" s="17">
        <v>0.40678469365544401</v>
      </c>
      <c r="Y11" s="17">
        <v>0.471704533301123</v>
      </c>
      <c r="Z11" s="17"/>
      <c r="AA11" s="17">
        <v>0.34863655110612501</v>
      </c>
      <c r="AB11" s="17">
        <v>0.343053443293725</v>
      </c>
      <c r="AC11" s="17">
        <v>0.378729801363275</v>
      </c>
      <c r="AD11" s="17">
        <v>0.36619761791609201</v>
      </c>
      <c r="AE11" s="17">
        <v>0.37995940321785499</v>
      </c>
      <c r="AF11" s="17"/>
      <c r="AG11" s="17">
        <v>0.32948058042025502</v>
      </c>
      <c r="AH11" s="17">
        <v>0.35111544038317599</v>
      </c>
      <c r="AI11" s="17">
        <v>0.34146207599432099</v>
      </c>
      <c r="AJ11" s="17">
        <v>0.37633906316069798</v>
      </c>
      <c r="AK11" s="17">
        <v>0.29191611285400498</v>
      </c>
    </row>
    <row r="12" spans="2:37" ht="16" x14ac:dyDescent="0.2">
      <c r="B12" s="18" t="s">
        <v>238</v>
      </c>
      <c r="C12" s="17">
        <v>0.18535978825941099</v>
      </c>
      <c r="D12" s="17">
        <v>0.1693134024039</v>
      </c>
      <c r="E12" s="17">
        <v>0.20249870259604899</v>
      </c>
      <c r="F12" s="17"/>
      <c r="G12" s="17">
        <v>0.142375455183995</v>
      </c>
      <c r="H12" s="17">
        <v>0.11597984435059901</v>
      </c>
      <c r="I12" s="17">
        <v>0.16201232882046901</v>
      </c>
      <c r="J12" s="17">
        <v>0.227935035665673</v>
      </c>
      <c r="K12" s="17">
        <v>0.269236256947335</v>
      </c>
      <c r="L12" s="17">
        <v>0.28001026842080001</v>
      </c>
      <c r="M12" s="17"/>
      <c r="N12" s="17">
        <v>0.12315445593239401</v>
      </c>
      <c r="O12" s="17">
        <v>0.20877026039524499</v>
      </c>
      <c r="P12" s="17">
        <v>0.15057324275812101</v>
      </c>
      <c r="Q12" s="17">
        <v>0.236537961690792</v>
      </c>
      <c r="R12" s="17">
        <v>0.168397158547586</v>
      </c>
      <c r="S12" s="17">
        <v>8.4477937310205295E-2</v>
      </c>
      <c r="T12" s="17">
        <v>0.23661906988689199</v>
      </c>
      <c r="U12" s="17">
        <v>0.229144906670912</v>
      </c>
      <c r="V12" s="17">
        <v>0.24383772311816501</v>
      </c>
      <c r="W12" s="17">
        <v>0.20579411701491701</v>
      </c>
      <c r="X12" s="17">
        <v>0.25446191997363599</v>
      </c>
      <c r="Y12" s="17">
        <v>0.200124736538731</v>
      </c>
      <c r="Z12" s="17"/>
      <c r="AA12" s="17">
        <v>0.19098315205011601</v>
      </c>
      <c r="AB12" s="17">
        <v>0.14824296276160001</v>
      </c>
      <c r="AC12" s="17">
        <v>0.23168683932039999</v>
      </c>
      <c r="AD12" s="17">
        <v>0.187256887429118</v>
      </c>
      <c r="AE12" s="17">
        <v>0.23540195745877299</v>
      </c>
      <c r="AF12" s="17"/>
      <c r="AG12" s="17">
        <v>0.202219751300621</v>
      </c>
      <c r="AH12" s="17">
        <v>0.17613810185041301</v>
      </c>
      <c r="AI12" s="17">
        <v>0.25748245200984998</v>
      </c>
      <c r="AJ12" s="17">
        <v>0.16857016177103701</v>
      </c>
      <c r="AK12" s="17">
        <v>0.24209635910272001</v>
      </c>
    </row>
    <row r="13" spans="2:37" ht="16" x14ac:dyDescent="0.2">
      <c r="B13" s="18" t="s">
        <v>239</v>
      </c>
      <c r="C13" s="17">
        <v>6.1518362773128103E-2</v>
      </c>
      <c r="D13" s="17">
        <v>5.2891573308149697E-2</v>
      </c>
      <c r="E13" s="17">
        <v>7.0732512736354697E-2</v>
      </c>
      <c r="F13" s="17"/>
      <c r="G13" s="17">
        <v>5.5796222789633997E-2</v>
      </c>
      <c r="H13" s="17">
        <v>2.21688186533316E-2</v>
      </c>
      <c r="I13" s="17">
        <v>7.3567834626126899E-2</v>
      </c>
      <c r="J13" s="17">
        <v>5.7230827244561203E-2</v>
      </c>
      <c r="K13" s="17">
        <v>7.9588784156865197E-2</v>
      </c>
      <c r="L13" s="17">
        <v>0.109451664157016</v>
      </c>
      <c r="M13" s="17"/>
      <c r="N13" s="17">
        <v>3.0358585957059401E-2</v>
      </c>
      <c r="O13" s="17">
        <v>7.6644175623656496E-2</v>
      </c>
      <c r="P13" s="17">
        <v>4.834282218647E-2</v>
      </c>
      <c r="Q13" s="17">
        <v>7.9536155418302196E-2</v>
      </c>
      <c r="R13" s="17">
        <v>4.3937983907831199E-2</v>
      </c>
      <c r="S13" s="17">
        <v>6.9310197685035796E-2</v>
      </c>
      <c r="T13" s="17">
        <v>6.4914956964422496E-2</v>
      </c>
      <c r="U13" s="17">
        <v>6.0867892030671202E-2</v>
      </c>
      <c r="V13" s="17">
        <v>9.2886518184749203E-2</v>
      </c>
      <c r="W13" s="17">
        <v>8.2625025088818499E-2</v>
      </c>
      <c r="X13" s="17">
        <v>4.0207240619863402E-2</v>
      </c>
      <c r="Y13" s="17">
        <v>2.4180203148731701E-2</v>
      </c>
      <c r="Z13" s="17"/>
      <c r="AA13" s="17">
        <v>7.5849317966815197E-2</v>
      </c>
      <c r="AB13" s="17">
        <v>4.0865420540239401E-2</v>
      </c>
      <c r="AC13" s="17">
        <v>4.7249193629639197E-2</v>
      </c>
      <c r="AD13" s="17">
        <v>6.8039172073353998E-2</v>
      </c>
      <c r="AE13" s="17">
        <v>1.73798172138671E-2</v>
      </c>
      <c r="AF13" s="17"/>
      <c r="AG13" s="17">
        <v>6.6217224099249294E-2</v>
      </c>
      <c r="AH13" s="17">
        <v>5.0794382633732198E-2</v>
      </c>
      <c r="AI13" s="17">
        <v>7.21332894300067E-2</v>
      </c>
      <c r="AJ13" s="17">
        <v>5.5418817527964598E-2</v>
      </c>
      <c r="AK13" s="17">
        <v>3.2124558203524403E-2</v>
      </c>
    </row>
    <row r="14" spans="2:37" ht="16" x14ac:dyDescent="0.2">
      <c r="B14" s="18" t="s">
        <v>126</v>
      </c>
      <c r="C14" s="17">
        <v>0</v>
      </c>
      <c r="D14" s="17">
        <v>0</v>
      </c>
      <c r="E14" s="17">
        <v>0</v>
      </c>
      <c r="F14" s="17"/>
      <c r="G14" s="17">
        <v>0</v>
      </c>
      <c r="H14" s="17">
        <v>0</v>
      </c>
      <c r="I14" s="17">
        <v>0</v>
      </c>
      <c r="J14" s="17">
        <v>0</v>
      </c>
      <c r="K14" s="17">
        <v>0</v>
      </c>
      <c r="L14" s="17">
        <v>0</v>
      </c>
      <c r="M14" s="17"/>
      <c r="N14" s="17">
        <v>0</v>
      </c>
      <c r="O14" s="17">
        <v>0</v>
      </c>
      <c r="P14" s="17">
        <v>0</v>
      </c>
      <c r="Q14" s="17">
        <v>0</v>
      </c>
      <c r="R14" s="17">
        <v>0</v>
      </c>
      <c r="S14" s="17">
        <v>0</v>
      </c>
      <c r="T14" s="17">
        <v>0</v>
      </c>
      <c r="U14" s="17">
        <v>0</v>
      </c>
      <c r="V14" s="17">
        <v>0</v>
      </c>
      <c r="W14" s="17">
        <v>0</v>
      </c>
      <c r="X14" s="17">
        <v>0</v>
      </c>
      <c r="Y14" s="17">
        <v>0</v>
      </c>
      <c r="Z14" s="17"/>
      <c r="AA14" s="17">
        <v>0</v>
      </c>
      <c r="AB14" s="17">
        <v>0</v>
      </c>
      <c r="AC14" s="17">
        <v>0</v>
      </c>
      <c r="AD14" s="17">
        <v>0</v>
      </c>
      <c r="AE14" s="17">
        <v>0</v>
      </c>
      <c r="AF14" s="17"/>
      <c r="AG14" s="17">
        <v>0</v>
      </c>
      <c r="AH14" s="17">
        <v>0</v>
      </c>
      <c r="AI14" s="17">
        <v>0</v>
      </c>
      <c r="AJ14" s="17">
        <v>0</v>
      </c>
      <c r="AK14" s="17">
        <v>0</v>
      </c>
    </row>
    <row r="15" spans="2:37" ht="16" x14ac:dyDescent="0.2">
      <c r="B15" s="18" t="s">
        <v>240</v>
      </c>
      <c r="C15" s="19">
        <v>2.6483358604854599E-2</v>
      </c>
      <c r="D15" s="19">
        <v>2.9585500278081801E-2</v>
      </c>
      <c r="E15" s="19">
        <v>2.3170005624545E-2</v>
      </c>
      <c r="F15" s="19"/>
      <c r="G15" s="19">
        <v>1.18791411263007E-2</v>
      </c>
      <c r="H15" s="19">
        <v>2.7502982972936199E-2</v>
      </c>
      <c r="I15" s="19">
        <v>2.2120637317286002E-2</v>
      </c>
      <c r="J15" s="19">
        <v>2.6574158842311301E-2</v>
      </c>
      <c r="K15" s="19">
        <v>3.4160885173979902E-2</v>
      </c>
      <c r="L15" s="19">
        <v>4.62292277782482E-2</v>
      </c>
      <c r="M15" s="19"/>
      <c r="N15" s="19">
        <v>2.8296570667418301E-2</v>
      </c>
      <c r="O15" s="19">
        <v>5.2288615597574799E-2</v>
      </c>
      <c r="P15" s="19">
        <v>4.4901396738830798E-2</v>
      </c>
      <c r="Q15" s="19">
        <v>1.9870944931560299E-2</v>
      </c>
      <c r="R15" s="19">
        <v>0</v>
      </c>
      <c r="S15" s="19">
        <v>3.5869246919783798E-2</v>
      </c>
      <c r="T15" s="19">
        <v>1.98371367888437E-2</v>
      </c>
      <c r="U15" s="19">
        <v>1.1880049108616999E-2</v>
      </c>
      <c r="V15" s="19">
        <v>1.37976974004895E-2</v>
      </c>
      <c r="W15" s="19">
        <v>1.7890729750457E-2</v>
      </c>
      <c r="X15" s="19">
        <v>2.11833147221362E-2</v>
      </c>
      <c r="Y15" s="19">
        <v>3.8908766873252502E-2</v>
      </c>
      <c r="Z15" s="19"/>
      <c r="AA15" s="19">
        <v>4.1501932752105704E-3</v>
      </c>
      <c r="AB15" s="19">
        <v>1.34086399986811E-2</v>
      </c>
      <c r="AC15" s="19">
        <v>3.0471464322903499E-2</v>
      </c>
      <c r="AD15" s="19">
        <v>3.7199061165636399E-2</v>
      </c>
      <c r="AE15" s="19">
        <v>3.4236616043345297E-2</v>
      </c>
      <c r="AF15" s="19"/>
      <c r="AG15" s="19">
        <v>8.2911429933356703E-3</v>
      </c>
      <c r="AH15" s="19">
        <v>1.6405016287087799E-2</v>
      </c>
      <c r="AI15" s="19">
        <v>6.4652801976824603E-2</v>
      </c>
      <c r="AJ15" s="19">
        <v>4.2987435652355001E-2</v>
      </c>
      <c r="AK15" s="19">
        <v>1.0081520053728E-2</v>
      </c>
    </row>
    <row r="16" spans="2:37" x14ac:dyDescent="0.2">
      <c r="B16" s="16" t="s">
        <v>96</v>
      </c>
    </row>
    <row r="17" spans="2:2" x14ac:dyDescent="0.2">
      <c r="B17" t="s">
        <v>61</v>
      </c>
    </row>
    <row r="18" spans="2:2" x14ac:dyDescent="0.2">
      <c r="B18" t="s">
        <v>62</v>
      </c>
    </row>
    <row r="20" spans="2:2" x14ac:dyDescent="0.2">
      <c r="B20"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M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13" width="20.6640625" customWidth="1"/>
  </cols>
  <sheetData>
    <row r="2" spans="2:13" ht="40" customHeight="1" x14ac:dyDescent="0.2">
      <c r="D2" s="27" t="s">
        <v>247</v>
      </c>
      <c r="E2" s="23"/>
      <c r="F2" s="23"/>
      <c r="G2" s="23"/>
      <c r="H2" s="23"/>
      <c r="I2" s="23"/>
      <c r="J2" s="23"/>
      <c r="K2" s="23"/>
      <c r="L2" s="23"/>
      <c r="M2" s="23"/>
    </row>
    <row r="6" spans="2:13" ht="50" customHeight="1" x14ac:dyDescent="0.2">
      <c r="B6" s="20" t="s">
        <v>15</v>
      </c>
      <c r="C6" s="20" t="s">
        <v>75</v>
      </c>
      <c r="D6" s="20" t="s">
        <v>76</v>
      </c>
      <c r="E6" s="20" t="s">
        <v>77</v>
      </c>
      <c r="F6" s="20" t="s">
        <v>78</v>
      </c>
      <c r="G6" s="20" t="s">
        <v>79</v>
      </c>
      <c r="H6" s="20" t="s">
        <v>80</v>
      </c>
      <c r="I6" s="20" t="s">
        <v>81</v>
      </c>
      <c r="J6" s="20" t="s">
        <v>82</v>
      </c>
      <c r="K6" s="20" t="s">
        <v>83</v>
      </c>
      <c r="L6" s="20" t="s">
        <v>84</v>
      </c>
    </row>
    <row r="7" spans="2:13" ht="32" x14ac:dyDescent="0.2">
      <c r="B7" s="18" t="s">
        <v>242</v>
      </c>
      <c r="C7" s="17">
        <v>0.304109000319497</v>
      </c>
      <c r="D7" s="17">
        <v>0.28694181522707501</v>
      </c>
      <c r="E7" s="17">
        <v>0.22641072529054099</v>
      </c>
      <c r="F7" s="17">
        <v>0.15343158673052201</v>
      </c>
      <c r="G7" s="17">
        <v>0.25636414213627201</v>
      </c>
      <c r="H7" s="17">
        <v>0.196425841477014</v>
      </c>
      <c r="I7" s="17">
        <v>0.36965547886820699</v>
      </c>
      <c r="J7" s="17">
        <v>0.272484110579716</v>
      </c>
      <c r="K7" s="17">
        <v>0.14610457265825999</v>
      </c>
      <c r="L7" s="17">
        <v>0.33082611981357202</v>
      </c>
    </row>
    <row r="8" spans="2:13" ht="32" x14ac:dyDescent="0.2">
      <c r="B8" s="18" t="s">
        <v>243</v>
      </c>
      <c r="C8" s="17">
        <v>0.12493644289101</v>
      </c>
      <c r="D8" s="17">
        <v>0.19284547134201499</v>
      </c>
      <c r="E8" s="17">
        <v>0.19138097962737999</v>
      </c>
      <c r="F8" s="17">
        <v>0.14017240189337599</v>
      </c>
      <c r="G8" s="17">
        <v>0.29169182763562801</v>
      </c>
      <c r="H8" s="17">
        <v>0.29812897948047501</v>
      </c>
      <c r="I8" s="17">
        <v>0.205537541314946</v>
      </c>
      <c r="J8" s="17">
        <v>0.13010264249666401</v>
      </c>
      <c r="K8" s="17">
        <v>0.207775772890608</v>
      </c>
      <c r="L8" s="17">
        <v>0.209301248191436</v>
      </c>
    </row>
    <row r="9" spans="2:13" ht="32" x14ac:dyDescent="0.2">
      <c r="B9" s="18" t="s">
        <v>244</v>
      </c>
      <c r="C9" s="17">
        <v>0.115383487751313</v>
      </c>
      <c r="D9" s="17">
        <v>0.182691040120389</v>
      </c>
      <c r="E9" s="17">
        <v>9.4953731026662394E-2</v>
      </c>
      <c r="F9" s="17">
        <v>9.8228744434445597E-2</v>
      </c>
      <c r="G9" s="17">
        <v>0.18642026980589699</v>
      </c>
      <c r="H9" s="17">
        <v>0.17319131538156399</v>
      </c>
      <c r="I9" s="17">
        <v>0.10547097878129399</v>
      </c>
      <c r="J9" s="17">
        <v>8.5898959087966395E-2</v>
      </c>
      <c r="K9" s="17">
        <v>8.5025604125385804E-2</v>
      </c>
      <c r="L9" s="17">
        <v>0.12236714010314501</v>
      </c>
    </row>
    <row r="10" spans="2:13" ht="32" x14ac:dyDescent="0.2">
      <c r="B10" s="18" t="s">
        <v>245</v>
      </c>
      <c r="C10" s="17">
        <v>3.8104556928005698E-2</v>
      </c>
      <c r="D10" s="17">
        <v>9.6519400030551802E-2</v>
      </c>
      <c r="E10" s="17">
        <v>3.44966841871161E-2</v>
      </c>
      <c r="F10" s="17">
        <v>3.4239345253352101E-2</v>
      </c>
      <c r="G10" s="17">
        <v>6.9154002560028793E-2</v>
      </c>
      <c r="H10" s="17">
        <v>4.3587054119178001E-2</v>
      </c>
      <c r="I10" s="17">
        <v>4.7155946691519499E-2</v>
      </c>
      <c r="J10" s="17">
        <v>4.2810573861993599E-2</v>
      </c>
      <c r="K10" s="17">
        <v>3.8649050102544401E-2</v>
      </c>
      <c r="L10" s="17">
        <v>7.7500536035350703E-2</v>
      </c>
    </row>
    <row r="11" spans="2:13" ht="32" x14ac:dyDescent="0.2">
      <c r="B11" s="18" t="s">
        <v>246</v>
      </c>
      <c r="C11" s="17">
        <v>0.21688335185768301</v>
      </c>
      <c r="D11" s="17">
        <v>0.104352926451832</v>
      </c>
      <c r="E11" s="17">
        <v>0.26053794823958698</v>
      </c>
      <c r="F11" s="17">
        <v>0.368580727872164</v>
      </c>
      <c r="G11" s="17">
        <v>0.10006309191203901</v>
      </c>
      <c r="H11" s="17">
        <v>0.19142953915861799</v>
      </c>
      <c r="I11" s="17">
        <v>0.16189214772020999</v>
      </c>
      <c r="J11" s="17">
        <v>0.26050947735753599</v>
      </c>
      <c r="K11" s="17">
        <v>0.30573386894254401</v>
      </c>
      <c r="L11" s="17">
        <v>0.128252829641995</v>
      </c>
    </row>
    <row r="12" spans="2:13" ht="16" x14ac:dyDescent="0.2">
      <c r="B12" s="18" t="s">
        <v>153</v>
      </c>
      <c r="C12" s="17">
        <v>0.20058316025249001</v>
      </c>
      <c r="D12" s="17">
        <v>0.13664934682813601</v>
      </c>
      <c r="E12" s="17">
        <v>0.19221993162871301</v>
      </c>
      <c r="F12" s="17">
        <v>0.205347193816139</v>
      </c>
      <c r="G12" s="17">
        <v>9.6306665950135206E-2</v>
      </c>
      <c r="H12" s="17">
        <v>9.7237270383150803E-2</v>
      </c>
      <c r="I12" s="17">
        <v>0.110287906623821</v>
      </c>
      <c r="J12" s="17">
        <v>0.20819423661612099</v>
      </c>
      <c r="K12" s="17">
        <v>0.216711131280658</v>
      </c>
      <c r="L12" s="17">
        <v>0.131752126214499</v>
      </c>
    </row>
    <row r="13" spans="2:13" x14ac:dyDescent="0.2">
      <c r="B13" s="16" t="s">
        <v>96</v>
      </c>
      <c r="C13" s="16"/>
      <c r="D13" s="16"/>
      <c r="E13" s="16"/>
      <c r="F13" s="16"/>
      <c r="G13" s="16"/>
      <c r="H13" s="16"/>
      <c r="I13" s="16"/>
      <c r="J13" s="16"/>
      <c r="K13" s="16"/>
      <c r="L13" s="16"/>
    </row>
    <row r="14" spans="2:13" x14ac:dyDescent="0.2">
      <c r="B14" t="s">
        <v>61</v>
      </c>
    </row>
    <row r="15" spans="2:13" x14ac:dyDescent="0.2">
      <c r="B15" t="s">
        <v>62</v>
      </c>
    </row>
    <row r="19" spans="2:2" x14ac:dyDescent="0.2">
      <c r="B19"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248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1174</v>
      </c>
      <c r="D7" s="10">
        <v>662</v>
      </c>
      <c r="E7" s="10">
        <v>512</v>
      </c>
      <c r="F7" s="10"/>
      <c r="G7" s="10">
        <v>84</v>
      </c>
      <c r="H7" s="10">
        <v>186</v>
      </c>
      <c r="I7" s="10">
        <v>210</v>
      </c>
      <c r="J7" s="10">
        <v>251</v>
      </c>
      <c r="K7" s="10">
        <v>222</v>
      </c>
      <c r="L7" s="10">
        <v>221</v>
      </c>
      <c r="M7" s="10"/>
      <c r="N7" s="10">
        <v>146</v>
      </c>
      <c r="O7" s="10">
        <v>171</v>
      </c>
      <c r="P7" s="10">
        <v>104</v>
      </c>
      <c r="Q7" s="10">
        <v>107</v>
      </c>
      <c r="R7" s="10">
        <v>75</v>
      </c>
      <c r="S7" s="10">
        <v>81</v>
      </c>
      <c r="T7" s="10">
        <v>101</v>
      </c>
      <c r="U7" s="10">
        <v>47</v>
      </c>
      <c r="V7" s="10">
        <v>130</v>
      </c>
      <c r="W7" s="10">
        <v>104</v>
      </c>
      <c r="X7" s="10">
        <v>71</v>
      </c>
      <c r="Y7" s="10">
        <v>37</v>
      </c>
      <c r="Z7" s="10"/>
      <c r="AA7" s="10">
        <v>179</v>
      </c>
      <c r="AB7" s="10">
        <v>278</v>
      </c>
      <c r="AC7" s="10">
        <v>123</v>
      </c>
      <c r="AD7" s="10">
        <v>298</v>
      </c>
      <c r="AE7" s="10">
        <v>89</v>
      </c>
      <c r="AF7" s="10"/>
      <c r="AG7" s="10">
        <v>233</v>
      </c>
      <c r="AH7" s="10">
        <v>439</v>
      </c>
      <c r="AI7" s="10">
        <v>114</v>
      </c>
      <c r="AJ7" s="10">
        <v>136</v>
      </c>
      <c r="AK7" s="10">
        <v>53</v>
      </c>
    </row>
    <row r="8" spans="2:37" ht="30" customHeight="1" x14ac:dyDescent="0.2">
      <c r="B8" s="11" t="s">
        <v>20</v>
      </c>
      <c r="C8" s="11">
        <v>1149</v>
      </c>
      <c r="D8" s="11">
        <v>607</v>
      </c>
      <c r="E8" s="11">
        <v>542</v>
      </c>
      <c r="F8" s="11"/>
      <c r="G8" s="11">
        <v>83</v>
      </c>
      <c r="H8" s="11">
        <v>171</v>
      </c>
      <c r="I8" s="11">
        <v>187</v>
      </c>
      <c r="J8" s="11">
        <v>229</v>
      </c>
      <c r="K8" s="11">
        <v>192</v>
      </c>
      <c r="L8" s="11">
        <v>287</v>
      </c>
      <c r="M8" s="11"/>
      <c r="N8" s="11">
        <v>147</v>
      </c>
      <c r="O8" s="11">
        <v>157</v>
      </c>
      <c r="P8" s="11">
        <v>98</v>
      </c>
      <c r="Q8" s="11">
        <v>111</v>
      </c>
      <c r="R8" s="11">
        <v>74</v>
      </c>
      <c r="S8" s="11">
        <v>79</v>
      </c>
      <c r="T8" s="11">
        <v>96</v>
      </c>
      <c r="U8" s="11">
        <v>42</v>
      </c>
      <c r="V8" s="11">
        <v>134</v>
      </c>
      <c r="W8" s="11">
        <v>108</v>
      </c>
      <c r="X8" s="11">
        <v>65</v>
      </c>
      <c r="Y8" s="11">
        <v>37</v>
      </c>
      <c r="Z8" s="11"/>
      <c r="AA8" s="11">
        <v>177</v>
      </c>
      <c r="AB8" s="11">
        <v>261</v>
      </c>
      <c r="AC8" s="11">
        <v>120</v>
      </c>
      <c r="AD8" s="11">
        <v>298</v>
      </c>
      <c r="AE8" s="11">
        <v>84</v>
      </c>
      <c r="AF8" s="11"/>
      <c r="AG8" s="11">
        <v>234</v>
      </c>
      <c r="AH8" s="11">
        <v>414</v>
      </c>
      <c r="AI8" s="11">
        <v>111</v>
      </c>
      <c r="AJ8" s="11">
        <v>134</v>
      </c>
      <c r="AK8" s="11">
        <v>52</v>
      </c>
    </row>
    <row r="9" spans="2:37" ht="32" x14ac:dyDescent="0.2">
      <c r="B9" s="18" t="s">
        <v>242</v>
      </c>
      <c r="C9" s="17">
        <v>0.304109000319497</v>
      </c>
      <c r="D9" s="17">
        <v>0.31271869509129502</v>
      </c>
      <c r="E9" s="17">
        <v>0.294473578800447</v>
      </c>
      <c r="F9" s="17"/>
      <c r="G9" s="17">
        <v>0.38332202286493999</v>
      </c>
      <c r="H9" s="17">
        <v>0.495442749317827</v>
      </c>
      <c r="I9" s="17">
        <v>0.32402405497421</v>
      </c>
      <c r="J9" s="17">
        <v>0.27419586088951597</v>
      </c>
      <c r="K9" s="17">
        <v>0.26163312003915701</v>
      </c>
      <c r="L9" s="17">
        <v>0.20663124425988899</v>
      </c>
      <c r="M9" s="17"/>
      <c r="N9" s="17">
        <v>0.38159809421334501</v>
      </c>
      <c r="O9" s="17">
        <v>0.32418955981716302</v>
      </c>
      <c r="P9" s="17">
        <v>0.24401730863968399</v>
      </c>
      <c r="Q9" s="17">
        <v>0.270197500515439</v>
      </c>
      <c r="R9" s="17">
        <v>0.295549733126656</v>
      </c>
      <c r="S9" s="17">
        <v>0.34077271336947201</v>
      </c>
      <c r="T9" s="17">
        <v>0.32652135335353499</v>
      </c>
      <c r="U9" s="17">
        <v>0.244513593777125</v>
      </c>
      <c r="V9" s="17">
        <v>0.35265634861175998</v>
      </c>
      <c r="W9" s="17">
        <v>0.21652435024358399</v>
      </c>
      <c r="X9" s="17">
        <v>0.23447917038980601</v>
      </c>
      <c r="Y9" s="17">
        <v>0.32376243773708302</v>
      </c>
      <c r="Z9" s="17"/>
      <c r="AA9" s="17">
        <v>0.30672654118431603</v>
      </c>
      <c r="AB9" s="17">
        <v>0.35765126983272699</v>
      </c>
      <c r="AC9" s="17">
        <v>0.32483189899446802</v>
      </c>
      <c r="AD9" s="17">
        <v>0.26665430066309898</v>
      </c>
      <c r="AE9" s="17">
        <v>0.34136603283372602</v>
      </c>
      <c r="AF9" s="17"/>
      <c r="AG9" s="17">
        <v>0.27394618161330703</v>
      </c>
      <c r="AH9" s="17">
        <v>0.345860889071813</v>
      </c>
      <c r="AI9" s="17">
        <v>0.34520639391458702</v>
      </c>
      <c r="AJ9" s="17">
        <v>0.22068693591392799</v>
      </c>
      <c r="AK9" s="17">
        <v>0.40628161391483297</v>
      </c>
    </row>
    <row r="10" spans="2:37" ht="32" x14ac:dyDescent="0.2">
      <c r="B10" s="18" t="s">
        <v>243</v>
      </c>
      <c r="C10" s="17">
        <v>0.12493644289101</v>
      </c>
      <c r="D10" s="17">
        <v>0.142358201374294</v>
      </c>
      <c r="E10" s="17">
        <v>0.105439121436668</v>
      </c>
      <c r="F10" s="17"/>
      <c r="G10" s="17">
        <v>0.25282859559383702</v>
      </c>
      <c r="H10" s="17">
        <v>0.194834750250127</v>
      </c>
      <c r="I10" s="17">
        <v>0.152166709559271</v>
      </c>
      <c r="J10" s="17">
        <v>0.13307278999920699</v>
      </c>
      <c r="K10" s="17">
        <v>0.108552807966364</v>
      </c>
      <c r="L10" s="17">
        <v>3.3174753410848697E-2</v>
      </c>
      <c r="M10" s="17"/>
      <c r="N10" s="17">
        <v>0.19291172140354601</v>
      </c>
      <c r="O10" s="17">
        <v>0.12282855647556</v>
      </c>
      <c r="P10" s="17">
        <v>7.9730960307383303E-2</v>
      </c>
      <c r="Q10" s="17">
        <v>9.3056174077384604E-2</v>
      </c>
      <c r="R10" s="17">
        <v>8.7109900295731499E-2</v>
      </c>
      <c r="S10" s="17">
        <v>0.133426482117986</v>
      </c>
      <c r="T10" s="17">
        <v>9.0502104785294593E-2</v>
      </c>
      <c r="U10" s="17">
        <v>0.19019442267020101</v>
      </c>
      <c r="V10" s="17">
        <v>0.15890319654974</v>
      </c>
      <c r="W10" s="17">
        <v>0.12972378849556099</v>
      </c>
      <c r="X10" s="17">
        <v>9.3503782843685102E-2</v>
      </c>
      <c r="Y10" s="17">
        <v>6.9759214538215902E-2</v>
      </c>
      <c r="Z10" s="17"/>
      <c r="AA10" s="17">
        <v>0.105961494733748</v>
      </c>
      <c r="AB10" s="17">
        <v>0.17007941408199201</v>
      </c>
      <c r="AC10" s="17">
        <v>0.11373442627548</v>
      </c>
      <c r="AD10" s="17">
        <v>0.13699056603762799</v>
      </c>
      <c r="AE10" s="17">
        <v>0.110219421918925</v>
      </c>
      <c r="AF10" s="17"/>
      <c r="AG10" s="17">
        <v>8.9089878368462702E-2</v>
      </c>
      <c r="AH10" s="17">
        <v>0.14839967722990799</v>
      </c>
      <c r="AI10" s="17">
        <v>7.1038561926410504E-2</v>
      </c>
      <c r="AJ10" s="17">
        <v>0.187447467456448</v>
      </c>
      <c r="AK10" s="17">
        <v>0.133305549284541</v>
      </c>
    </row>
    <row r="11" spans="2:37" ht="32" x14ac:dyDescent="0.2">
      <c r="B11" s="18" t="s">
        <v>244</v>
      </c>
      <c r="C11" s="17">
        <v>0.115383487751313</v>
      </c>
      <c r="D11" s="17">
        <v>0.11002937061409999</v>
      </c>
      <c r="E11" s="17">
        <v>0.121375474325379</v>
      </c>
      <c r="F11" s="17"/>
      <c r="G11" s="17">
        <v>0.20376158802043601</v>
      </c>
      <c r="H11" s="17">
        <v>0.103577030542917</v>
      </c>
      <c r="I11" s="17">
        <v>0.15877671525159601</v>
      </c>
      <c r="J11" s="17">
        <v>0.114598128745595</v>
      </c>
      <c r="K11" s="17">
        <v>0.123504039885887</v>
      </c>
      <c r="L11" s="17">
        <v>6.3834148689337206E-2</v>
      </c>
      <c r="M11" s="17"/>
      <c r="N11" s="17">
        <v>0.118330963810173</v>
      </c>
      <c r="O11" s="17">
        <v>7.8361284074756496E-2</v>
      </c>
      <c r="P11" s="17">
        <v>0.18003038349464801</v>
      </c>
      <c r="Q11" s="17">
        <v>6.8158568131612807E-2</v>
      </c>
      <c r="R11" s="17">
        <v>0.21440565694009001</v>
      </c>
      <c r="S11" s="17">
        <v>0.14291424412230899</v>
      </c>
      <c r="T11" s="17">
        <v>6.1369353750707997E-2</v>
      </c>
      <c r="U11" s="17">
        <v>0.120749113139347</v>
      </c>
      <c r="V11" s="17">
        <v>0.123160002326116</v>
      </c>
      <c r="W11" s="17">
        <v>0.13209789214055601</v>
      </c>
      <c r="X11" s="17">
        <v>0.133537634320263</v>
      </c>
      <c r="Y11" s="17">
        <v>0</v>
      </c>
      <c r="Z11" s="17"/>
      <c r="AA11" s="17">
        <v>8.3258593093395006E-2</v>
      </c>
      <c r="AB11" s="17">
        <v>0.124800151437543</v>
      </c>
      <c r="AC11" s="17">
        <v>8.3268504518961506E-2</v>
      </c>
      <c r="AD11" s="17">
        <v>0.13446128293092299</v>
      </c>
      <c r="AE11" s="17">
        <v>0.191789501924998</v>
      </c>
      <c r="AF11" s="17"/>
      <c r="AG11" s="17">
        <v>6.6806450502814696E-2</v>
      </c>
      <c r="AH11" s="17">
        <v>0.12888409310415</v>
      </c>
      <c r="AI11" s="17">
        <v>7.6400598523770402E-2</v>
      </c>
      <c r="AJ11" s="17">
        <v>0.10837343680964701</v>
      </c>
      <c r="AK11" s="17">
        <v>9.5139474635603793E-2</v>
      </c>
    </row>
    <row r="12" spans="2:37" ht="32" x14ac:dyDescent="0.2">
      <c r="B12" s="18" t="s">
        <v>245</v>
      </c>
      <c r="C12" s="17">
        <v>3.8104556928005698E-2</v>
      </c>
      <c r="D12" s="17">
        <v>3.9679808035770398E-2</v>
      </c>
      <c r="E12" s="17">
        <v>3.6341636310729002E-2</v>
      </c>
      <c r="F12" s="17"/>
      <c r="G12" s="17">
        <v>1.0221968640164799E-2</v>
      </c>
      <c r="H12" s="17">
        <v>5.8280627213217799E-2</v>
      </c>
      <c r="I12" s="17">
        <v>4.70839726406981E-2</v>
      </c>
      <c r="J12" s="17">
        <v>2.40813816163633E-2</v>
      </c>
      <c r="K12" s="17">
        <v>5.4062973948588201E-2</v>
      </c>
      <c r="L12" s="17">
        <v>2.8760266198945599E-2</v>
      </c>
      <c r="M12" s="17"/>
      <c r="N12" s="17">
        <v>4.4931840149374E-2</v>
      </c>
      <c r="O12" s="17">
        <v>3.5969503980726798E-2</v>
      </c>
      <c r="P12" s="17">
        <v>2.6643799361248902E-2</v>
      </c>
      <c r="Q12" s="17">
        <v>5.7002184762874698E-2</v>
      </c>
      <c r="R12" s="17">
        <v>3.9383936789207999E-2</v>
      </c>
      <c r="S12" s="17">
        <v>4.1537533119421002E-2</v>
      </c>
      <c r="T12" s="17">
        <v>6.3267754201964899E-2</v>
      </c>
      <c r="U12" s="17">
        <v>5.13212706002674E-2</v>
      </c>
      <c r="V12" s="17">
        <v>2.0438083699221898E-2</v>
      </c>
      <c r="W12" s="17">
        <v>3.2234199100956498E-2</v>
      </c>
      <c r="X12" s="17">
        <v>2.9472223695182501E-2</v>
      </c>
      <c r="Y12" s="17">
        <v>0</v>
      </c>
      <c r="Z12" s="17"/>
      <c r="AA12" s="17">
        <v>5.8974459695508401E-2</v>
      </c>
      <c r="AB12" s="17">
        <v>4.8939450288727898E-2</v>
      </c>
      <c r="AC12" s="17">
        <v>3.9969145008117997E-2</v>
      </c>
      <c r="AD12" s="17">
        <v>3.7452570785628997E-2</v>
      </c>
      <c r="AE12" s="17">
        <v>1.9662454964386299E-2</v>
      </c>
      <c r="AF12" s="17"/>
      <c r="AG12" s="17">
        <v>4.7062474418613998E-2</v>
      </c>
      <c r="AH12" s="17">
        <v>3.9759983790005102E-2</v>
      </c>
      <c r="AI12" s="17">
        <v>3.67737701979488E-2</v>
      </c>
      <c r="AJ12" s="17">
        <v>3.9589781748868597E-2</v>
      </c>
      <c r="AK12" s="17">
        <v>3.2124265765953203E-2</v>
      </c>
    </row>
    <row r="13" spans="2:37" ht="32" x14ac:dyDescent="0.2">
      <c r="B13" s="18" t="s">
        <v>246</v>
      </c>
      <c r="C13" s="17">
        <v>0.21688335185768301</v>
      </c>
      <c r="D13" s="17">
        <v>0.23712865705337199</v>
      </c>
      <c r="E13" s="17">
        <v>0.194226096924414</v>
      </c>
      <c r="F13" s="17"/>
      <c r="G13" s="17">
        <v>7.1911954109811396E-2</v>
      </c>
      <c r="H13" s="17">
        <v>7.0350238459776504E-2</v>
      </c>
      <c r="I13" s="17">
        <v>0.15362571080873799</v>
      </c>
      <c r="J13" s="17">
        <v>0.25074535427092498</v>
      </c>
      <c r="K13" s="17">
        <v>0.25996332770564601</v>
      </c>
      <c r="L13" s="17">
        <v>0.33133541986957099</v>
      </c>
      <c r="M13" s="17"/>
      <c r="N13" s="17">
        <v>0.121538886291568</v>
      </c>
      <c r="O13" s="17">
        <v>0.214946224537164</v>
      </c>
      <c r="P13" s="17">
        <v>0.23126406660110899</v>
      </c>
      <c r="Q13" s="17">
        <v>0.26628396243924501</v>
      </c>
      <c r="R13" s="17">
        <v>0.17321219427302301</v>
      </c>
      <c r="S13" s="17">
        <v>0.170017095890758</v>
      </c>
      <c r="T13" s="17">
        <v>0.272217094181195</v>
      </c>
      <c r="U13" s="17">
        <v>0.21163438649136099</v>
      </c>
      <c r="V13" s="17">
        <v>0.18482374708135399</v>
      </c>
      <c r="W13" s="17">
        <v>0.20557693084536999</v>
      </c>
      <c r="X13" s="17">
        <v>0.33146014585137701</v>
      </c>
      <c r="Y13" s="17">
        <v>0.41419709364784701</v>
      </c>
      <c r="Z13" s="17"/>
      <c r="AA13" s="17">
        <v>0.254196756786151</v>
      </c>
      <c r="AB13" s="17">
        <v>0.180505940950757</v>
      </c>
      <c r="AC13" s="17">
        <v>0.22543953363261801</v>
      </c>
      <c r="AD13" s="17">
        <v>0.24416039252539501</v>
      </c>
      <c r="AE13" s="17">
        <v>9.4267501370086298E-2</v>
      </c>
      <c r="AF13" s="17"/>
      <c r="AG13" s="17">
        <v>0.28497724152378001</v>
      </c>
      <c r="AH13" s="17">
        <v>0.20217141727906601</v>
      </c>
      <c r="AI13" s="17">
        <v>0.20371210922622399</v>
      </c>
      <c r="AJ13" s="17">
        <v>0.24599057689758599</v>
      </c>
      <c r="AK13" s="17">
        <v>6.2143126111601901E-2</v>
      </c>
    </row>
    <row r="14" spans="2:37" ht="16" x14ac:dyDescent="0.2">
      <c r="B14" s="18" t="s">
        <v>153</v>
      </c>
      <c r="C14" s="19">
        <v>0.20058316025249001</v>
      </c>
      <c r="D14" s="19">
        <v>0.15808526783117099</v>
      </c>
      <c r="E14" s="19">
        <v>0.248144092202362</v>
      </c>
      <c r="F14" s="19"/>
      <c r="G14" s="19">
        <v>7.7953870770811395E-2</v>
      </c>
      <c r="H14" s="19">
        <v>7.7514604216135305E-2</v>
      </c>
      <c r="I14" s="19">
        <v>0.16432283676548701</v>
      </c>
      <c r="J14" s="19">
        <v>0.203306484478394</v>
      </c>
      <c r="K14" s="19">
        <v>0.19228373045435801</v>
      </c>
      <c r="L14" s="19">
        <v>0.33626416757140898</v>
      </c>
      <c r="M14" s="19"/>
      <c r="N14" s="19">
        <v>0.140688494131995</v>
      </c>
      <c r="O14" s="19">
        <v>0.22370487111463</v>
      </c>
      <c r="P14" s="19">
        <v>0.238313481595926</v>
      </c>
      <c r="Q14" s="19">
        <v>0.245301610073444</v>
      </c>
      <c r="R14" s="19">
        <v>0.19033857857529099</v>
      </c>
      <c r="S14" s="19">
        <v>0.17133193138005301</v>
      </c>
      <c r="T14" s="19">
        <v>0.18612233972730299</v>
      </c>
      <c r="U14" s="19">
        <v>0.181587213321699</v>
      </c>
      <c r="V14" s="19">
        <v>0.160018621731808</v>
      </c>
      <c r="W14" s="19">
        <v>0.28384283917397202</v>
      </c>
      <c r="X14" s="19">
        <v>0.17754704289968701</v>
      </c>
      <c r="Y14" s="19">
        <v>0.19228125407685501</v>
      </c>
      <c r="Z14" s="19"/>
      <c r="AA14" s="19">
        <v>0.19088215450688201</v>
      </c>
      <c r="AB14" s="19">
        <v>0.118023773408255</v>
      </c>
      <c r="AC14" s="19">
        <v>0.21275649157035501</v>
      </c>
      <c r="AD14" s="19">
        <v>0.18028088705732701</v>
      </c>
      <c r="AE14" s="19">
        <v>0.24269508698787801</v>
      </c>
      <c r="AF14" s="19"/>
      <c r="AG14" s="19">
        <v>0.238117773573021</v>
      </c>
      <c r="AH14" s="19">
        <v>0.13492393952505899</v>
      </c>
      <c r="AI14" s="19">
        <v>0.26686856621105998</v>
      </c>
      <c r="AJ14" s="19">
        <v>0.197911801173523</v>
      </c>
      <c r="AK14" s="19">
        <v>0.27100597028746598</v>
      </c>
    </row>
    <row r="15" spans="2:37" x14ac:dyDescent="0.2">
      <c r="B15" s="16" t="s">
        <v>96</v>
      </c>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249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1596</v>
      </c>
      <c r="D7" s="10">
        <v>793</v>
      </c>
      <c r="E7" s="10">
        <v>803</v>
      </c>
      <c r="F7" s="10"/>
      <c r="G7" s="10">
        <v>230</v>
      </c>
      <c r="H7" s="10">
        <v>311</v>
      </c>
      <c r="I7" s="10">
        <v>316</v>
      </c>
      <c r="J7" s="10">
        <v>296</v>
      </c>
      <c r="K7" s="10">
        <v>242</v>
      </c>
      <c r="L7" s="10">
        <v>201</v>
      </c>
      <c r="M7" s="10"/>
      <c r="N7" s="10">
        <v>217</v>
      </c>
      <c r="O7" s="10">
        <v>208</v>
      </c>
      <c r="P7" s="10">
        <v>133</v>
      </c>
      <c r="Q7" s="10">
        <v>138</v>
      </c>
      <c r="R7" s="10">
        <v>116</v>
      </c>
      <c r="S7" s="10">
        <v>144</v>
      </c>
      <c r="T7" s="10">
        <v>132</v>
      </c>
      <c r="U7" s="10">
        <v>65</v>
      </c>
      <c r="V7" s="10">
        <v>170</v>
      </c>
      <c r="W7" s="10">
        <v>134</v>
      </c>
      <c r="X7" s="10">
        <v>82</v>
      </c>
      <c r="Y7" s="10">
        <v>57</v>
      </c>
      <c r="Z7" s="10"/>
      <c r="AA7" s="10">
        <v>245</v>
      </c>
      <c r="AB7" s="10">
        <v>374</v>
      </c>
      <c r="AC7" s="10">
        <v>152</v>
      </c>
      <c r="AD7" s="10">
        <v>361</v>
      </c>
      <c r="AE7" s="10">
        <v>157</v>
      </c>
      <c r="AF7" s="10"/>
      <c r="AG7" s="10">
        <v>268</v>
      </c>
      <c r="AH7" s="10">
        <v>565</v>
      </c>
      <c r="AI7" s="10">
        <v>142</v>
      </c>
      <c r="AJ7" s="10">
        <v>178</v>
      </c>
      <c r="AK7" s="10">
        <v>86</v>
      </c>
    </row>
    <row r="8" spans="2:37" ht="30" customHeight="1" x14ac:dyDescent="0.2">
      <c r="B8" s="11" t="s">
        <v>20</v>
      </c>
      <c r="C8" s="11">
        <v>1582</v>
      </c>
      <c r="D8" s="11">
        <v>739</v>
      </c>
      <c r="E8" s="11">
        <v>843</v>
      </c>
      <c r="F8" s="11"/>
      <c r="G8" s="11">
        <v>233</v>
      </c>
      <c r="H8" s="11">
        <v>296</v>
      </c>
      <c r="I8" s="11">
        <v>287</v>
      </c>
      <c r="J8" s="11">
        <v>273</v>
      </c>
      <c r="K8" s="11">
        <v>220</v>
      </c>
      <c r="L8" s="11">
        <v>273</v>
      </c>
      <c r="M8" s="11"/>
      <c r="N8" s="11">
        <v>221</v>
      </c>
      <c r="O8" s="11">
        <v>195</v>
      </c>
      <c r="P8" s="11">
        <v>126</v>
      </c>
      <c r="Q8" s="11">
        <v>143</v>
      </c>
      <c r="R8" s="11">
        <v>114</v>
      </c>
      <c r="S8" s="11">
        <v>144</v>
      </c>
      <c r="T8" s="11">
        <v>124</v>
      </c>
      <c r="U8" s="11">
        <v>56</v>
      </c>
      <c r="V8" s="11">
        <v>179</v>
      </c>
      <c r="W8" s="11">
        <v>146</v>
      </c>
      <c r="X8" s="11">
        <v>76</v>
      </c>
      <c r="Y8" s="11">
        <v>57</v>
      </c>
      <c r="Z8" s="11"/>
      <c r="AA8" s="11">
        <v>240</v>
      </c>
      <c r="AB8" s="11">
        <v>355</v>
      </c>
      <c r="AC8" s="11">
        <v>152</v>
      </c>
      <c r="AD8" s="11">
        <v>366</v>
      </c>
      <c r="AE8" s="11">
        <v>155</v>
      </c>
      <c r="AF8" s="11"/>
      <c r="AG8" s="11">
        <v>267</v>
      </c>
      <c r="AH8" s="11">
        <v>542</v>
      </c>
      <c r="AI8" s="11">
        <v>140</v>
      </c>
      <c r="AJ8" s="11">
        <v>179</v>
      </c>
      <c r="AK8" s="11">
        <v>84</v>
      </c>
    </row>
    <row r="9" spans="2:37" ht="32" x14ac:dyDescent="0.2">
      <c r="B9" s="18" t="s">
        <v>242</v>
      </c>
      <c r="C9" s="17">
        <v>0.28694181522707501</v>
      </c>
      <c r="D9" s="17">
        <v>0.30336925547029098</v>
      </c>
      <c r="E9" s="17">
        <v>0.27254985372116303</v>
      </c>
      <c r="F9" s="17"/>
      <c r="G9" s="17">
        <v>0.36046221023035302</v>
      </c>
      <c r="H9" s="17">
        <v>0.36320962552311797</v>
      </c>
      <c r="I9" s="17">
        <v>0.31154861737336198</v>
      </c>
      <c r="J9" s="17">
        <v>0.25044194167420297</v>
      </c>
      <c r="K9" s="17">
        <v>0.181306940147521</v>
      </c>
      <c r="L9" s="17">
        <v>0.23704974367527001</v>
      </c>
      <c r="M9" s="17"/>
      <c r="N9" s="17">
        <v>0.33819759455709503</v>
      </c>
      <c r="O9" s="17">
        <v>0.27295003430439002</v>
      </c>
      <c r="P9" s="17">
        <v>0.31839015670143</v>
      </c>
      <c r="Q9" s="17">
        <v>0.26954159147525603</v>
      </c>
      <c r="R9" s="17">
        <v>0.25412669924563502</v>
      </c>
      <c r="S9" s="17">
        <v>0.31577934585460199</v>
      </c>
      <c r="T9" s="17">
        <v>0.20481860186030601</v>
      </c>
      <c r="U9" s="17">
        <v>0.233307006873163</v>
      </c>
      <c r="V9" s="17">
        <v>0.32080607681078199</v>
      </c>
      <c r="W9" s="17">
        <v>0.283997944345735</v>
      </c>
      <c r="X9" s="17">
        <v>0.234858313031301</v>
      </c>
      <c r="Y9" s="17">
        <v>0.30468671544265802</v>
      </c>
      <c r="Z9" s="17"/>
      <c r="AA9" s="17">
        <v>0.29895448479436898</v>
      </c>
      <c r="AB9" s="17">
        <v>0.32513275859156998</v>
      </c>
      <c r="AC9" s="17">
        <v>0.27488857642206699</v>
      </c>
      <c r="AD9" s="17">
        <v>0.28324131337735298</v>
      </c>
      <c r="AE9" s="17">
        <v>0.27968416652449102</v>
      </c>
      <c r="AF9" s="17"/>
      <c r="AG9" s="17">
        <v>0.29169088382410802</v>
      </c>
      <c r="AH9" s="17">
        <v>0.29759875167663302</v>
      </c>
      <c r="AI9" s="17">
        <v>0.29829786560508798</v>
      </c>
      <c r="AJ9" s="17">
        <v>0.233037754076241</v>
      </c>
      <c r="AK9" s="17">
        <v>0.27510158593967998</v>
      </c>
    </row>
    <row r="10" spans="2:37" ht="32" x14ac:dyDescent="0.2">
      <c r="B10" s="18" t="s">
        <v>243</v>
      </c>
      <c r="C10" s="17">
        <v>0.19284547134201499</v>
      </c>
      <c r="D10" s="17">
        <v>0.208999223760333</v>
      </c>
      <c r="E10" s="17">
        <v>0.17869328575872101</v>
      </c>
      <c r="F10" s="17"/>
      <c r="G10" s="17">
        <v>0.26185606251245003</v>
      </c>
      <c r="H10" s="17">
        <v>0.25025112331794902</v>
      </c>
      <c r="I10" s="17">
        <v>0.21450920998854001</v>
      </c>
      <c r="J10" s="17">
        <v>0.200608086909835</v>
      </c>
      <c r="K10" s="17">
        <v>0.13542614794142099</v>
      </c>
      <c r="L10" s="17">
        <v>8.7377677338794701E-2</v>
      </c>
      <c r="M10" s="17"/>
      <c r="N10" s="17">
        <v>0.19149651857316799</v>
      </c>
      <c r="O10" s="17">
        <v>0.169986192363037</v>
      </c>
      <c r="P10" s="17">
        <v>0.146348405252751</v>
      </c>
      <c r="Q10" s="17">
        <v>0.22244807853663401</v>
      </c>
      <c r="R10" s="17">
        <v>0.178912904349246</v>
      </c>
      <c r="S10" s="17">
        <v>0.25035709695626401</v>
      </c>
      <c r="T10" s="17">
        <v>0.202703641552479</v>
      </c>
      <c r="U10" s="17">
        <v>0.21921035095128</v>
      </c>
      <c r="V10" s="17">
        <v>0.19600380235138401</v>
      </c>
      <c r="W10" s="17">
        <v>0.17529360877720301</v>
      </c>
      <c r="X10" s="17">
        <v>0.21000979325215299</v>
      </c>
      <c r="Y10" s="17">
        <v>0.151784475098761</v>
      </c>
      <c r="Z10" s="17"/>
      <c r="AA10" s="17">
        <v>0.192075979762415</v>
      </c>
      <c r="AB10" s="17">
        <v>0.21114208592873299</v>
      </c>
      <c r="AC10" s="17">
        <v>0.22764793546356599</v>
      </c>
      <c r="AD10" s="17">
        <v>0.15735210642159</v>
      </c>
      <c r="AE10" s="17">
        <v>0.27542753286189903</v>
      </c>
      <c r="AF10" s="17"/>
      <c r="AG10" s="17">
        <v>0.14952689927446899</v>
      </c>
      <c r="AH10" s="17">
        <v>0.21924001308294899</v>
      </c>
      <c r="AI10" s="17">
        <v>0.18558890082690699</v>
      </c>
      <c r="AJ10" s="17">
        <v>0.222682218488023</v>
      </c>
      <c r="AK10" s="17">
        <v>0.29783538427214401</v>
      </c>
    </row>
    <row r="11" spans="2:37" ht="32" x14ac:dyDescent="0.2">
      <c r="B11" s="18" t="s">
        <v>244</v>
      </c>
      <c r="C11" s="17">
        <v>0.182691040120389</v>
      </c>
      <c r="D11" s="17">
        <v>0.18940003416266801</v>
      </c>
      <c r="E11" s="17">
        <v>0.17681333899530099</v>
      </c>
      <c r="F11" s="17"/>
      <c r="G11" s="17">
        <v>0.25189291308144701</v>
      </c>
      <c r="H11" s="17">
        <v>0.20405821287732701</v>
      </c>
      <c r="I11" s="17">
        <v>0.182886513598425</v>
      </c>
      <c r="J11" s="17">
        <v>0.17401762039146201</v>
      </c>
      <c r="K11" s="17">
        <v>0.211667159961797</v>
      </c>
      <c r="L11" s="17">
        <v>8.5635389577968402E-2</v>
      </c>
      <c r="M11" s="17"/>
      <c r="N11" s="17">
        <v>0.24724394683765699</v>
      </c>
      <c r="O11" s="17">
        <v>0.215443483448895</v>
      </c>
      <c r="P11" s="17">
        <v>0.200170178589964</v>
      </c>
      <c r="Q11" s="17">
        <v>0.119517917179604</v>
      </c>
      <c r="R11" s="17">
        <v>0.23723454891478199</v>
      </c>
      <c r="S11" s="17">
        <v>0.13633058952830401</v>
      </c>
      <c r="T11" s="17">
        <v>0.168107485200541</v>
      </c>
      <c r="U11" s="17">
        <v>0.18139468230234801</v>
      </c>
      <c r="V11" s="17">
        <v>0.17712126612922199</v>
      </c>
      <c r="W11" s="17">
        <v>0.12294260287997801</v>
      </c>
      <c r="X11" s="17">
        <v>0.19486815431104401</v>
      </c>
      <c r="Y11" s="17">
        <v>0.13482352515644899</v>
      </c>
      <c r="Z11" s="17"/>
      <c r="AA11" s="17">
        <v>0.15994209614756399</v>
      </c>
      <c r="AB11" s="17">
        <v>0.22919211429455899</v>
      </c>
      <c r="AC11" s="17">
        <v>0.175746199547303</v>
      </c>
      <c r="AD11" s="17">
        <v>0.19720041833906901</v>
      </c>
      <c r="AE11" s="17">
        <v>0.20479790198811501</v>
      </c>
      <c r="AF11" s="17"/>
      <c r="AG11" s="17">
        <v>0.177036571525227</v>
      </c>
      <c r="AH11" s="17">
        <v>0.19637279499695501</v>
      </c>
      <c r="AI11" s="17">
        <v>0.155559249443457</v>
      </c>
      <c r="AJ11" s="17">
        <v>0.16888984743593599</v>
      </c>
      <c r="AK11" s="17">
        <v>0.22518127058271301</v>
      </c>
    </row>
    <row r="12" spans="2:37" ht="32" x14ac:dyDescent="0.2">
      <c r="B12" s="18" t="s">
        <v>245</v>
      </c>
      <c r="C12" s="17">
        <v>9.6519400030551802E-2</v>
      </c>
      <c r="D12" s="17">
        <v>9.2357832282911403E-2</v>
      </c>
      <c r="E12" s="17">
        <v>0.100165319415529</v>
      </c>
      <c r="F12" s="17"/>
      <c r="G12" s="17">
        <v>7.2059527570779394E-2</v>
      </c>
      <c r="H12" s="17">
        <v>9.8650401345877298E-2</v>
      </c>
      <c r="I12" s="17">
        <v>0.11077441170289901</v>
      </c>
      <c r="J12" s="17">
        <v>9.8835132793557198E-2</v>
      </c>
      <c r="K12" s="17">
        <v>0.10849281351395799</v>
      </c>
      <c r="L12" s="17">
        <v>8.81975133213833E-2</v>
      </c>
      <c r="M12" s="17"/>
      <c r="N12" s="17">
        <v>0.11328132202020801</v>
      </c>
      <c r="O12" s="17">
        <v>9.7818169033299193E-2</v>
      </c>
      <c r="P12" s="17">
        <v>9.4504631257712204E-2</v>
      </c>
      <c r="Q12" s="17">
        <v>5.5979340050351101E-2</v>
      </c>
      <c r="R12" s="17">
        <v>8.8191338807615996E-2</v>
      </c>
      <c r="S12" s="17">
        <v>9.7680190536289596E-2</v>
      </c>
      <c r="T12" s="17">
        <v>0.125440244648996</v>
      </c>
      <c r="U12" s="17">
        <v>0.10412979244163</v>
      </c>
      <c r="V12" s="17">
        <v>9.6556025943784804E-2</v>
      </c>
      <c r="W12" s="17">
        <v>8.90315350889231E-2</v>
      </c>
      <c r="X12" s="17">
        <v>9.0883404899598702E-2</v>
      </c>
      <c r="Y12" s="17">
        <v>0.103128879501432</v>
      </c>
      <c r="Z12" s="17"/>
      <c r="AA12" s="17">
        <v>0.112448983143936</v>
      </c>
      <c r="AB12" s="17">
        <v>7.5830180104978703E-2</v>
      </c>
      <c r="AC12" s="17">
        <v>6.76603598971523E-2</v>
      </c>
      <c r="AD12" s="17">
        <v>0.105838199384909</v>
      </c>
      <c r="AE12" s="17">
        <v>7.4118746533403002E-2</v>
      </c>
      <c r="AF12" s="17"/>
      <c r="AG12" s="17">
        <v>0.106021061440901</v>
      </c>
      <c r="AH12" s="17">
        <v>9.7161135526987005E-2</v>
      </c>
      <c r="AI12" s="17">
        <v>7.5088313990478606E-2</v>
      </c>
      <c r="AJ12" s="17">
        <v>0.11781833124601</v>
      </c>
      <c r="AK12" s="17">
        <v>5.47942487440745E-2</v>
      </c>
    </row>
    <row r="13" spans="2:37" ht="32" x14ac:dyDescent="0.2">
      <c r="B13" s="18" t="s">
        <v>246</v>
      </c>
      <c r="C13" s="17">
        <v>0.104352926451832</v>
      </c>
      <c r="D13" s="17">
        <v>9.6983421848860996E-2</v>
      </c>
      <c r="E13" s="17">
        <v>0.110809296098796</v>
      </c>
      <c r="F13" s="17"/>
      <c r="G13" s="17">
        <v>1.80600511780292E-2</v>
      </c>
      <c r="H13" s="17">
        <v>4.1743491855106202E-2</v>
      </c>
      <c r="I13" s="17">
        <v>7.24968208079496E-2</v>
      </c>
      <c r="J13" s="17">
        <v>9.9491217710141397E-2</v>
      </c>
      <c r="K13" s="17">
        <v>0.17209541923812799</v>
      </c>
      <c r="L13" s="17">
        <v>0.22971557300227499</v>
      </c>
      <c r="M13" s="17"/>
      <c r="N13" s="17">
        <v>2.0899694639311499E-2</v>
      </c>
      <c r="O13" s="17">
        <v>0.10790719561168</v>
      </c>
      <c r="P13" s="17">
        <v>8.6025966840409598E-2</v>
      </c>
      <c r="Q13" s="17">
        <v>0.18598416845718499</v>
      </c>
      <c r="R13" s="17">
        <v>8.0417673280066299E-2</v>
      </c>
      <c r="S13" s="17">
        <v>0.121942426839886</v>
      </c>
      <c r="T13" s="17">
        <v>0.16524706766004499</v>
      </c>
      <c r="U13" s="17">
        <v>0.104283155444377</v>
      </c>
      <c r="V13" s="17">
        <v>9.8291201034255996E-2</v>
      </c>
      <c r="W13" s="17">
        <v>8.9021410516548799E-2</v>
      </c>
      <c r="X13" s="17">
        <v>0.12975712550167101</v>
      </c>
      <c r="Y13" s="17">
        <v>0.148105772688126</v>
      </c>
      <c r="Z13" s="17"/>
      <c r="AA13" s="17">
        <v>0.13904320620685401</v>
      </c>
      <c r="AB13" s="17">
        <v>6.8204306960193306E-2</v>
      </c>
      <c r="AC13" s="17">
        <v>0.103603634713197</v>
      </c>
      <c r="AD13" s="17">
        <v>0.11762932719854299</v>
      </c>
      <c r="AE13" s="17">
        <v>5.3496870306781803E-2</v>
      </c>
      <c r="AF13" s="17"/>
      <c r="AG13" s="17">
        <v>0.133927239749914</v>
      </c>
      <c r="AH13" s="17">
        <v>9.4416521574587201E-2</v>
      </c>
      <c r="AI13" s="17">
        <v>0.109179732605187</v>
      </c>
      <c r="AJ13" s="17">
        <v>0.116909843008386</v>
      </c>
      <c r="AK13" s="17">
        <v>6.5624814158896302E-2</v>
      </c>
    </row>
    <row r="14" spans="2:37" ht="16" x14ac:dyDescent="0.2">
      <c r="B14" s="18" t="s">
        <v>153</v>
      </c>
      <c r="C14" s="19">
        <v>0.13664934682813601</v>
      </c>
      <c r="D14" s="19">
        <v>0.108890232474936</v>
      </c>
      <c r="E14" s="19">
        <v>0.16096890601049099</v>
      </c>
      <c r="F14" s="19"/>
      <c r="G14" s="19">
        <v>3.5669235426940699E-2</v>
      </c>
      <c r="H14" s="19">
        <v>4.2087145080621002E-2</v>
      </c>
      <c r="I14" s="19">
        <v>0.107784426528824</v>
      </c>
      <c r="J14" s="19">
        <v>0.176606000520802</v>
      </c>
      <c r="K14" s="19">
        <v>0.19101151919717399</v>
      </c>
      <c r="L14" s="19">
        <v>0.27202410308430902</v>
      </c>
      <c r="M14" s="19"/>
      <c r="N14" s="19">
        <v>8.8880923372559706E-2</v>
      </c>
      <c r="O14" s="19">
        <v>0.13589492523869801</v>
      </c>
      <c r="P14" s="19">
        <v>0.154560661357733</v>
      </c>
      <c r="Q14" s="19">
        <v>0.14652890430096999</v>
      </c>
      <c r="R14" s="19">
        <v>0.16111683540265401</v>
      </c>
      <c r="S14" s="19">
        <v>7.7910350284655705E-2</v>
      </c>
      <c r="T14" s="19">
        <v>0.133682959077633</v>
      </c>
      <c r="U14" s="19">
        <v>0.15767501198720199</v>
      </c>
      <c r="V14" s="19">
        <v>0.11122162773057</v>
      </c>
      <c r="W14" s="19">
        <v>0.239712898391612</v>
      </c>
      <c r="X14" s="19">
        <v>0.139623209004233</v>
      </c>
      <c r="Y14" s="19">
        <v>0.157470632112575</v>
      </c>
      <c r="Z14" s="19"/>
      <c r="AA14" s="19">
        <v>9.7535249944861693E-2</v>
      </c>
      <c r="AB14" s="19">
        <v>9.0498554119966698E-2</v>
      </c>
      <c r="AC14" s="19">
        <v>0.150453293956715</v>
      </c>
      <c r="AD14" s="19">
        <v>0.138738635278536</v>
      </c>
      <c r="AE14" s="19">
        <v>0.11247478178531201</v>
      </c>
      <c r="AF14" s="19"/>
      <c r="AG14" s="19">
        <v>0.14179734418538101</v>
      </c>
      <c r="AH14" s="19">
        <v>9.5210783141888494E-2</v>
      </c>
      <c r="AI14" s="19">
        <v>0.176285937528882</v>
      </c>
      <c r="AJ14" s="19">
        <v>0.140662005745403</v>
      </c>
      <c r="AK14" s="19">
        <v>8.1462696302491894E-2</v>
      </c>
    </row>
    <row r="15" spans="2:37" x14ac:dyDescent="0.2">
      <c r="B15" s="16" t="s">
        <v>96</v>
      </c>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250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1315</v>
      </c>
      <c r="D7" s="10">
        <v>678</v>
      </c>
      <c r="E7" s="10">
        <v>637</v>
      </c>
      <c r="F7" s="10"/>
      <c r="G7" s="10">
        <v>138</v>
      </c>
      <c r="H7" s="10">
        <v>238</v>
      </c>
      <c r="I7" s="10">
        <v>251</v>
      </c>
      <c r="J7" s="10">
        <v>258</v>
      </c>
      <c r="K7" s="10">
        <v>223</v>
      </c>
      <c r="L7" s="10">
        <v>207</v>
      </c>
      <c r="M7" s="10"/>
      <c r="N7" s="10">
        <v>157</v>
      </c>
      <c r="O7" s="10">
        <v>191</v>
      </c>
      <c r="P7" s="10">
        <v>111</v>
      </c>
      <c r="Q7" s="10">
        <v>110</v>
      </c>
      <c r="R7" s="10">
        <v>90</v>
      </c>
      <c r="S7" s="10">
        <v>120</v>
      </c>
      <c r="T7" s="10">
        <v>108</v>
      </c>
      <c r="U7" s="10">
        <v>57</v>
      </c>
      <c r="V7" s="10">
        <v>147</v>
      </c>
      <c r="W7" s="10">
        <v>108</v>
      </c>
      <c r="X7" s="10">
        <v>75</v>
      </c>
      <c r="Y7" s="10">
        <v>41</v>
      </c>
      <c r="Z7" s="10"/>
      <c r="AA7" s="10">
        <v>214</v>
      </c>
      <c r="AB7" s="10">
        <v>302</v>
      </c>
      <c r="AC7" s="10">
        <v>134</v>
      </c>
      <c r="AD7" s="10">
        <v>306</v>
      </c>
      <c r="AE7" s="10">
        <v>124</v>
      </c>
      <c r="AF7" s="10"/>
      <c r="AG7" s="10">
        <v>246</v>
      </c>
      <c r="AH7" s="10">
        <v>473</v>
      </c>
      <c r="AI7" s="10">
        <v>129</v>
      </c>
      <c r="AJ7" s="10">
        <v>144</v>
      </c>
      <c r="AK7" s="10">
        <v>67</v>
      </c>
    </row>
    <row r="8" spans="2:37" ht="30" customHeight="1" x14ac:dyDescent="0.2">
      <c r="B8" s="11" t="s">
        <v>20</v>
      </c>
      <c r="C8" s="11">
        <v>1291</v>
      </c>
      <c r="D8" s="11">
        <v>622</v>
      </c>
      <c r="E8" s="11">
        <v>669</v>
      </c>
      <c r="F8" s="11"/>
      <c r="G8" s="11">
        <v>140</v>
      </c>
      <c r="H8" s="11">
        <v>224</v>
      </c>
      <c r="I8" s="11">
        <v>226</v>
      </c>
      <c r="J8" s="11">
        <v>233</v>
      </c>
      <c r="K8" s="11">
        <v>197</v>
      </c>
      <c r="L8" s="11">
        <v>271</v>
      </c>
      <c r="M8" s="11"/>
      <c r="N8" s="11">
        <v>162</v>
      </c>
      <c r="O8" s="11">
        <v>181</v>
      </c>
      <c r="P8" s="11">
        <v>104</v>
      </c>
      <c r="Q8" s="11">
        <v>112</v>
      </c>
      <c r="R8" s="11">
        <v>85</v>
      </c>
      <c r="S8" s="11">
        <v>120</v>
      </c>
      <c r="T8" s="11">
        <v>103</v>
      </c>
      <c r="U8" s="11">
        <v>50</v>
      </c>
      <c r="V8" s="11">
        <v>151</v>
      </c>
      <c r="W8" s="11">
        <v>114</v>
      </c>
      <c r="X8" s="11">
        <v>69</v>
      </c>
      <c r="Y8" s="11">
        <v>40</v>
      </c>
      <c r="Z8" s="11"/>
      <c r="AA8" s="11">
        <v>210</v>
      </c>
      <c r="AB8" s="11">
        <v>283</v>
      </c>
      <c r="AC8" s="11">
        <v>131</v>
      </c>
      <c r="AD8" s="11">
        <v>306</v>
      </c>
      <c r="AE8" s="11">
        <v>122</v>
      </c>
      <c r="AF8" s="11"/>
      <c r="AG8" s="11">
        <v>243</v>
      </c>
      <c r="AH8" s="11">
        <v>452</v>
      </c>
      <c r="AI8" s="11">
        <v>125</v>
      </c>
      <c r="AJ8" s="11">
        <v>145</v>
      </c>
      <c r="AK8" s="11">
        <v>63</v>
      </c>
    </row>
    <row r="9" spans="2:37" ht="32" x14ac:dyDescent="0.2">
      <c r="B9" s="18" t="s">
        <v>242</v>
      </c>
      <c r="C9" s="17">
        <v>0.22641072529054099</v>
      </c>
      <c r="D9" s="17">
        <v>0.237561503101028</v>
      </c>
      <c r="E9" s="17">
        <v>0.21603453603806699</v>
      </c>
      <c r="F9" s="17"/>
      <c r="G9" s="17">
        <v>0.27118261538850302</v>
      </c>
      <c r="H9" s="17">
        <v>0.24545007840875899</v>
      </c>
      <c r="I9" s="17">
        <v>0.26819894676061601</v>
      </c>
      <c r="J9" s="17">
        <v>0.24927419818643501</v>
      </c>
      <c r="K9" s="17">
        <v>0.19893813566419299</v>
      </c>
      <c r="L9" s="17">
        <v>0.153062809819656</v>
      </c>
      <c r="M9" s="17"/>
      <c r="N9" s="17">
        <v>0.263745206175104</v>
      </c>
      <c r="O9" s="17">
        <v>0.23040614604461501</v>
      </c>
      <c r="P9" s="17">
        <v>0.17200185223380299</v>
      </c>
      <c r="Q9" s="17">
        <v>0.182339153203746</v>
      </c>
      <c r="R9" s="17">
        <v>0.199390801220651</v>
      </c>
      <c r="S9" s="17">
        <v>0.28039827153656999</v>
      </c>
      <c r="T9" s="17">
        <v>0.22750512956417199</v>
      </c>
      <c r="U9" s="17">
        <v>0.254850136218917</v>
      </c>
      <c r="V9" s="17">
        <v>0.25456974313208097</v>
      </c>
      <c r="W9" s="17">
        <v>0.19322909701402699</v>
      </c>
      <c r="X9" s="17">
        <v>0.18355266375021001</v>
      </c>
      <c r="Y9" s="17">
        <v>0.24107516466248299</v>
      </c>
      <c r="Z9" s="17"/>
      <c r="AA9" s="17">
        <v>0.22223096154765701</v>
      </c>
      <c r="AB9" s="17">
        <v>0.24799906439817501</v>
      </c>
      <c r="AC9" s="17">
        <v>0.21506631334221801</v>
      </c>
      <c r="AD9" s="17">
        <v>0.235692163038078</v>
      </c>
      <c r="AE9" s="17">
        <v>0.24658816949363599</v>
      </c>
      <c r="AF9" s="17"/>
      <c r="AG9" s="17">
        <v>0.24667226218035199</v>
      </c>
      <c r="AH9" s="17">
        <v>0.24059892161274499</v>
      </c>
      <c r="AI9" s="17">
        <v>0.23049989608286101</v>
      </c>
      <c r="AJ9" s="17">
        <v>0.22002191500824</v>
      </c>
      <c r="AK9" s="17">
        <v>0.22784004946359501</v>
      </c>
    </row>
    <row r="10" spans="2:37" ht="32" x14ac:dyDescent="0.2">
      <c r="B10" s="18" t="s">
        <v>243</v>
      </c>
      <c r="C10" s="17">
        <v>0.19138097962737999</v>
      </c>
      <c r="D10" s="17">
        <v>0.19327682359505799</v>
      </c>
      <c r="E10" s="17">
        <v>0.18961683042307201</v>
      </c>
      <c r="F10" s="17"/>
      <c r="G10" s="17">
        <v>0.27193750576488401</v>
      </c>
      <c r="H10" s="17">
        <v>0.32267927931949703</v>
      </c>
      <c r="I10" s="17">
        <v>0.23404410494068001</v>
      </c>
      <c r="J10" s="17">
        <v>0.17710339056385499</v>
      </c>
      <c r="K10" s="17">
        <v>0.10624748809289999</v>
      </c>
      <c r="L10" s="17">
        <v>8.0125598330257994E-2</v>
      </c>
      <c r="M10" s="17"/>
      <c r="N10" s="17">
        <v>0.22129231293802501</v>
      </c>
      <c r="O10" s="17">
        <v>0.14168654745929299</v>
      </c>
      <c r="P10" s="17">
        <v>0.18645608091485899</v>
      </c>
      <c r="Q10" s="17">
        <v>0.18719952398912301</v>
      </c>
      <c r="R10" s="17">
        <v>0.19861122641652201</v>
      </c>
      <c r="S10" s="17">
        <v>0.24481359236556499</v>
      </c>
      <c r="T10" s="17">
        <v>0.21262661871493799</v>
      </c>
      <c r="U10" s="17">
        <v>0.22654371414546301</v>
      </c>
      <c r="V10" s="17">
        <v>0.174107127915717</v>
      </c>
      <c r="W10" s="17">
        <v>0.14683741375053599</v>
      </c>
      <c r="X10" s="17">
        <v>0.20614351516548701</v>
      </c>
      <c r="Y10" s="17">
        <v>0.212020434715633</v>
      </c>
      <c r="Z10" s="17"/>
      <c r="AA10" s="17">
        <v>0.203926938163635</v>
      </c>
      <c r="AB10" s="17">
        <v>0.24256200691716601</v>
      </c>
      <c r="AC10" s="17">
        <v>0.19278852456683401</v>
      </c>
      <c r="AD10" s="17">
        <v>0.14709702210620501</v>
      </c>
      <c r="AE10" s="17">
        <v>0.25114976889858898</v>
      </c>
      <c r="AF10" s="17"/>
      <c r="AG10" s="17">
        <v>0.15297151204684101</v>
      </c>
      <c r="AH10" s="17">
        <v>0.21074330362555399</v>
      </c>
      <c r="AI10" s="17">
        <v>0.19189200742581</v>
      </c>
      <c r="AJ10" s="17">
        <v>0.18903133136266401</v>
      </c>
      <c r="AK10" s="17">
        <v>0.27385880823101899</v>
      </c>
    </row>
    <row r="11" spans="2:37" ht="32" x14ac:dyDescent="0.2">
      <c r="B11" s="18" t="s">
        <v>244</v>
      </c>
      <c r="C11" s="17">
        <v>9.4953731026662394E-2</v>
      </c>
      <c r="D11" s="17">
        <v>0.105297106548513</v>
      </c>
      <c r="E11" s="17">
        <v>8.5328857878960704E-2</v>
      </c>
      <c r="F11" s="17"/>
      <c r="G11" s="17">
        <v>0.167504936842408</v>
      </c>
      <c r="H11" s="17">
        <v>0.17053213522264099</v>
      </c>
      <c r="I11" s="17">
        <v>9.6687849435159498E-2</v>
      </c>
      <c r="J11" s="17">
        <v>6.3950205099957094E-2</v>
      </c>
      <c r="K11" s="17">
        <v>6.0984125164228603E-2</v>
      </c>
      <c r="L11" s="17">
        <v>4.5084733056344202E-2</v>
      </c>
      <c r="M11" s="17"/>
      <c r="N11" s="17">
        <v>0.121341204558248</v>
      </c>
      <c r="O11" s="17">
        <v>7.8435964259420607E-2</v>
      </c>
      <c r="P11" s="17">
        <v>7.7162517990552001E-2</v>
      </c>
      <c r="Q11" s="17">
        <v>8.6271260839338004E-2</v>
      </c>
      <c r="R11" s="17">
        <v>8.6423770239413694E-2</v>
      </c>
      <c r="S11" s="17">
        <v>0.117651417114051</v>
      </c>
      <c r="T11" s="17">
        <v>8.2135276801846901E-2</v>
      </c>
      <c r="U11" s="17">
        <v>3.9534754823940997E-2</v>
      </c>
      <c r="V11" s="17">
        <v>0.13942802945711499</v>
      </c>
      <c r="W11" s="17">
        <v>6.2947777998537693E-2</v>
      </c>
      <c r="X11" s="17">
        <v>0.11102341149798001</v>
      </c>
      <c r="Y11" s="17">
        <v>8.0912485750234298E-2</v>
      </c>
      <c r="Z11" s="17"/>
      <c r="AA11" s="17">
        <v>0.10303719276761</v>
      </c>
      <c r="AB11" s="17">
        <v>0.117674223660567</v>
      </c>
      <c r="AC11" s="17">
        <v>5.3272403268291101E-2</v>
      </c>
      <c r="AD11" s="17">
        <v>9.2001101791048395E-2</v>
      </c>
      <c r="AE11" s="17">
        <v>0.15012754077550999</v>
      </c>
      <c r="AF11" s="17"/>
      <c r="AG11" s="17">
        <v>7.2896423152695997E-2</v>
      </c>
      <c r="AH11" s="17">
        <v>0.10346982406032899</v>
      </c>
      <c r="AI11" s="17">
        <v>6.4335887136752395E-2</v>
      </c>
      <c r="AJ11" s="17">
        <v>7.4601714655917598E-2</v>
      </c>
      <c r="AK11" s="17">
        <v>8.4650709541822203E-2</v>
      </c>
    </row>
    <row r="12" spans="2:37" ht="32" x14ac:dyDescent="0.2">
      <c r="B12" s="18" t="s">
        <v>245</v>
      </c>
      <c r="C12" s="17">
        <v>3.44966841871161E-2</v>
      </c>
      <c r="D12" s="17">
        <v>3.1693987034074701E-2</v>
      </c>
      <c r="E12" s="17">
        <v>3.71046920383694E-2</v>
      </c>
      <c r="F12" s="17"/>
      <c r="G12" s="17">
        <v>5.0856727222623098E-2</v>
      </c>
      <c r="H12" s="17">
        <v>4.1089552767955603E-2</v>
      </c>
      <c r="I12" s="17">
        <v>3.7723297517306902E-2</v>
      </c>
      <c r="J12" s="17">
        <v>3.4001848868509099E-2</v>
      </c>
      <c r="K12" s="17">
        <v>3.05683559985831E-2</v>
      </c>
      <c r="L12" s="17">
        <v>2.1203360222523799E-2</v>
      </c>
      <c r="M12" s="17"/>
      <c r="N12" s="17">
        <v>4.3316309327109399E-2</v>
      </c>
      <c r="O12" s="17">
        <v>4.61189201631187E-2</v>
      </c>
      <c r="P12" s="17">
        <v>3.9465036066685798E-2</v>
      </c>
      <c r="Q12" s="17">
        <v>1.50332385447049E-2</v>
      </c>
      <c r="R12" s="17">
        <v>5.6180106587099501E-2</v>
      </c>
      <c r="S12" s="17">
        <v>3.5644290140547701E-2</v>
      </c>
      <c r="T12" s="17">
        <v>2.8314599864707E-2</v>
      </c>
      <c r="U12" s="17">
        <v>1.22255983505221E-2</v>
      </c>
      <c r="V12" s="17">
        <v>1.36176168825332E-2</v>
      </c>
      <c r="W12" s="17">
        <v>4.6745648099713398E-2</v>
      </c>
      <c r="X12" s="17">
        <v>4.9596565746248399E-2</v>
      </c>
      <c r="Y12" s="17">
        <v>0</v>
      </c>
      <c r="Z12" s="17"/>
      <c r="AA12" s="17">
        <v>3.0484782136582601E-2</v>
      </c>
      <c r="AB12" s="17">
        <v>4.1457379269584101E-2</v>
      </c>
      <c r="AC12" s="17">
        <v>3.6073402618210501E-2</v>
      </c>
      <c r="AD12" s="17">
        <v>3.07817008623095E-2</v>
      </c>
      <c r="AE12" s="17">
        <v>5.67398550714849E-2</v>
      </c>
      <c r="AF12" s="17"/>
      <c r="AG12" s="17">
        <v>1.7080796043292001E-2</v>
      </c>
      <c r="AH12" s="17">
        <v>4.4367651328131301E-2</v>
      </c>
      <c r="AI12" s="17">
        <v>3.13650304347853E-2</v>
      </c>
      <c r="AJ12" s="17">
        <v>4.0866499020796802E-2</v>
      </c>
      <c r="AK12" s="17">
        <v>7.0781470666491306E-2</v>
      </c>
    </row>
    <row r="13" spans="2:37" ht="32" x14ac:dyDescent="0.2">
      <c r="B13" s="18" t="s">
        <v>246</v>
      </c>
      <c r="C13" s="17">
        <v>0.26053794823958698</v>
      </c>
      <c r="D13" s="17">
        <v>0.26576030745521501</v>
      </c>
      <c r="E13" s="17">
        <v>0.25567836010262301</v>
      </c>
      <c r="F13" s="17"/>
      <c r="G13" s="17">
        <v>0.14981259223448601</v>
      </c>
      <c r="H13" s="17">
        <v>0.14031487552807101</v>
      </c>
      <c r="I13" s="17">
        <v>0.21245603883008901</v>
      </c>
      <c r="J13" s="17">
        <v>0.26414620864553601</v>
      </c>
      <c r="K13" s="17">
        <v>0.354994019018263</v>
      </c>
      <c r="L13" s="17">
        <v>0.38514759866524001</v>
      </c>
      <c r="M13" s="17"/>
      <c r="N13" s="17">
        <v>0.16836560841044201</v>
      </c>
      <c r="O13" s="17">
        <v>0.26418550938903201</v>
      </c>
      <c r="P13" s="17">
        <v>0.27336637765953797</v>
      </c>
      <c r="Q13" s="17">
        <v>0.30954047080832098</v>
      </c>
      <c r="R13" s="17">
        <v>0.27321397310665502</v>
      </c>
      <c r="S13" s="17">
        <v>0.20964945875780799</v>
      </c>
      <c r="T13" s="17">
        <v>0.29912869116785701</v>
      </c>
      <c r="U13" s="17">
        <v>0.26081726242738001</v>
      </c>
      <c r="V13" s="17">
        <v>0.27419025343721298</v>
      </c>
      <c r="W13" s="17">
        <v>0.26525958963240998</v>
      </c>
      <c r="X13" s="17">
        <v>0.33373954532413502</v>
      </c>
      <c r="Y13" s="17">
        <v>0.28191972378601499</v>
      </c>
      <c r="Z13" s="17"/>
      <c r="AA13" s="17">
        <v>0.252001860210047</v>
      </c>
      <c r="AB13" s="17">
        <v>0.197104164675455</v>
      </c>
      <c r="AC13" s="17">
        <v>0.27939619811319499</v>
      </c>
      <c r="AD13" s="17">
        <v>0.31165853618912498</v>
      </c>
      <c r="AE13" s="17">
        <v>0.15295009280087099</v>
      </c>
      <c r="AF13" s="17"/>
      <c r="AG13" s="17">
        <v>0.28246524796347799</v>
      </c>
      <c r="AH13" s="17">
        <v>0.24124041966271101</v>
      </c>
      <c r="AI13" s="17">
        <v>0.277644278571057</v>
      </c>
      <c r="AJ13" s="17">
        <v>0.277402572389222</v>
      </c>
      <c r="AK13" s="17">
        <v>0.216212643999105</v>
      </c>
    </row>
    <row r="14" spans="2:37" ht="16" x14ac:dyDescent="0.2">
      <c r="B14" s="18" t="s">
        <v>153</v>
      </c>
      <c r="C14" s="19">
        <v>0.19221993162871301</v>
      </c>
      <c r="D14" s="19">
        <v>0.16641027226611199</v>
      </c>
      <c r="E14" s="19">
        <v>0.21623672351890799</v>
      </c>
      <c r="F14" s="19"/>
      <c r="G14" s="19">
        <v>8.8705622547095797E-2</v>
      </c>
      <c r="H14" s="19">
        <v>7.9934078753076801E-2</v>
      </c>
      <c r="I14" s="19">
        <v>0.150889762516149</v>
      </c>
      <c r="J14" s="19">
        <v>0.21152414863570901</v>
      </c>
      <c r="K14" s="19">
        <v>0.24826787606183301</v>
      </c>
      <c r="L14" s="19">
        <v>0.31537589990597797</v>
      </c>
      <c r="M14" s="19"/>
      <c r="N14" s="19">
        <v>0.18193935859107099</v>
      </c>
      <c r="O14" s="19">
        <v>0.23916691268452001</v>
      </c>
      <c r="P14" s="19">
        <v>0.25154813513456198</v>
      </c>
      <c r="Q14" s="19">
        <v>0.219616352614767</v>
      </c>
      <c r="R14" s="19">
        <v>0.18618012242965901</v>
      </c>
      <c r="S14" s="19">
        <v>0.111842970085458</v>
      </c>
      <c r="T14" s="19">
        <v>0.15028968388647901</v>
      </c>
      <c r="U14" s="19">
        <v>0.20602853403377699</v>
      </c>
      <c r="V14" s="19">
        <v>0.144087229175339</v>
      </c>
      <c r="W14" s="19">
        <v>0.28498047350477501</v>
      </c>
      <c r="X14" s="19">
        <v>0.11594429851594</v>
      </c>
      <c r="Y14" s="19">
        <v>0.184072191085634</v>
      </c>
      <c r="Z14" s="19"/>
      <c r="AA14" s="19">
        <v>0.18831826517446801</v>
      </c>
      <c r="AB14" s="19">
        <v>0.15320316107905399</v>
      </c>
      <c r="AC14" s="19">
        <v>0.223403158091252</v>
      </c>
      <c r="AD14" s="19">
        <v>0.18276947601323301</v>
      </c>
      <c r="AE14" s="19">
        <v>0.142444572959909</v>
      </c>
      <c r="AF14" s="19"/>
      <c r="AG14" s="19">
        <v>0.22791375861334101</v>
      </c>
      <c r="AH14" s="19">
        <v>0.15957987971053</v>
      </c>
      <c r="AI14" s="19">
        <v>0.20426290034873401</v>
      </c>
      <c r="AJ14" s="19">
        <v>0.19807596756315901</v>
      </c>
      <c r="AK14" s="19">
        <v>0.12665631809796701</v>
      </c>
    </row>
    <row r="15" spans="2:37" x14ac:dyDescent="0.2">
      <c r="B15" s="16" t="s">
        <v>96</v>
      </c>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251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1427</v>
      </c>
      <c r="D7" s="10">
        <v>734</v>
      </c>
      <c r="E7" s="10">
        <v>693</v>
      </c>
      <c r="F7" s="10"/>
      <c r="G7" s="10">
        <v>194</v>
      </c>
      <c r="H7" s="10">
        <v>289</v>
      </c>
      <c r="I7" s="10">
        <v>311</v>
      </c>
      <c r="J7" s="10">
        <v>276</v>
      </c>
      <c r="K7" s="10">
        <v>199</v>
      </c>
      <c r="L7" s="10">
        <v>158</v>
      </c>
      <c r="M7" s="10"/>
      <c r="N7" s="10">
        <v>197</v>
      </c>
      <c r="O7" s="10">
        <v>191</v>
      </c>
      <c r="P7" s="10">
        <v>112</v>
      </c>
      <c r="Q7" s="10">
        <v>115</v>
      </c>
      <c r="R7" s="10">
        <v>101</v>
      </c>
      <c r="S7" s="10">
        <v>132</v>
      </c>
      <c r="T7" s="10">
        <v>117</v>
      </c>
      <c r="U7" s="10">
        <v>63</v>
      </c>
      <c r="V7" s="10">
        <v>152</v>
      </c>
      <c r="W7" s="10">
        <v>117</v>
      </c>
      <c r="X7" s="10">
        <v>80</v>
      </c>
      <c r="Y7" s="10">
        <v>50</v>
      </c>
      <c r="Z7" s="10"/>
      <c r="AA7" s="10">
        <v>221</v>
      </c>
      <c r="AB7" s="10">
        <v>356</v>
      </c>
      <c r="AC7" s="10">
        <v>144</v>
      </c>
      <c r="AD7" s="10">
        <v>310</v>
      </c>
      <c r="AE7" s="10">
        <v>134</v>
      </c>
      <c r="AF7" s="10"/>
      <c r="AG7" s="10">
        <v>241</v>
      </c>
      <c r="AH7" s="10">
        <v>529</v>
      </c>
      <c r="AI7" s="10">
        <v>130</v>
      </c>
      <c r="AJ7" s="10">
        <v>162</v>
      </c>
      <c r="AK7" s="10">
        <v>65</v>
      </c>
    </row>
    <row r="8" spans="2:37" ht="30" customHeight="1" x14ac:dyDescent="0.2">
      <c r="B8" s="11" t="s">
        <v>20</v>
      </c>
      <c r="C8" s="11">
        <v>1389</v>
      </c>
      <c r="D8" s="11">
        <v>677</v>
      </c>
      <c r="E8" s="11">
        <v>711</v>
      </c>
      <c r="F8" s="11"/>
      <c r="G8" s="11">
        <v>196</v>
      </c>
      <c r="H8" s="11">
        <v>274</v>
      </c>
      <c r="I8" s="11">
        <v>284</v>
      </c>
      <c r="J8" s="11">
        <v>253</v>
      </c>
      <c r="K8" s="11">
        <v>176</v>
      </c>
      <c r="L8" s="11">
        <v>206</v>
      </c>
      <c r="M8" s="11"/>
      <c r="N8" s="11">
        <v>203</v>
      </c>
      <c r="O8" s="11">
        <v>171</v>
      </c>
      <c r="P8" s="11">
        <v>104</v>
      </c>
      <c r="Q8" s="11">
        <v>118</v>
      </c>
      <c r="R8" s="11">
        <v>97</v>
      </c>
      <c r="S8" s="11">
        <v>130</v>
      </c>
      <c r="T8" s="11">
        <v>110</v>
      </c>
      <c r="U8" s="11">
        <v>54</v>
      </c>
      <c r="V8" s="11">
        <v>158</v>
      </c>
      <c r="W8" s="11">
        <v>122</v>
      </c>
      <c r="X8" s="11">
        <v>74</v>
      </c>
      <c r="Y8" s="11">
        <v>48</v>
      </c>
      <c r="Z8" s="11"/>
      <c r="AA8" s="11">
        <v>211</v>
      </c>
      <c r="AB8" s="11">
        <v>336</v>
      </c>
      <c r="AC8" s="11">
        <v>142</v>
      </c>
      <c r="AD8" s="11">
        <v>307</v>
      </c>
      <c r="AE8" s="11">
        <v>130</v>
      </c>
      <c r="AF8" s="11"/>
      <c r="AG8" s="11">
        <v>233</v>
      </c>
      <c r="AH8" s="11">
        <v>503</v>
      </c>
      <c r="AI8" s="11">
        <v>125</v>
      </c>
      <c r="AJ8" s="11">
        <v>163</v>
      </c>
      <c r="AK8" s="11">
        <v>62</v>
      </c>
    </row>
    <row r="9" spans="2:37" ht="32" x14ac:dyDescent="0.2">
      <c r="B9" s="18" t="s">
        <v>242</v>
      </c>
      <c r="C9" s="17">
        <v>0.15343158673052201</v>
      </c>
      <c r="D9" s="17">
        <v>0.15110830638669301</v>
      </c>
      <c r="E9" s="17">
        <v>0.15564434662065901</v>
      </c>
      <c r="F9" s="17"/>
      <c r="G9" s="17">
        <v>0.24113674785007599</v>
      </c>
      <c r="H9" s="17">
        <v>0.20953762199779499</v>
      </c>
      <c r="I9" s="17">
        <v>0.18139239992897699</v>
      </c>
      <c r="J9" s="17">
        <v>0.121493923298192</v>
      </c>
      <c r="K9" s="17">
        <v>6.8605996270428696E-2</v>
      </c>
      <c r="L9" s="17">
        <v>6.8560304979579406E-2</v>
      </c>
      <c r="M9" s="17"/>
      <c r="N9" s="17">
        <v>0.15759591831793701</v>
      </c>
      <c r="O9" s="17">
        <v>0.116028542240182</v>
      </c>
      <c r="P9" s="17">
        <v>0.10543347374437401</v>
      </c>
      <c r="Q9" s="17">
        <v>0.10705509290394399</v>
      </c>
      <c r="R9" s="17">
        <v>0.17613941422276899</v>
      </c>
      <c r="S9" s="17">
        <v>0.207603220368274</v>
      </c>
      <c r="T9" s="17">
        <v>0.18328208386598499</v>
      </c>
      <c r="U9" s="17">
        <v>0.21930692895437401</v>
      </c>
      <c r="V9" s="17">
        <v>0.15722459157736801</v>
      </c>
      <c r="W9" s="17">
        <v>0.14056160844156901</v>
      </c>
      <c r="X9" s="17">
        <v>0.15184942841299501</v>
      </c>
      <c r="Y9" s="17">
        <v>0.17462526783258001</v>
      </c>
      <c r="Z9" s="17"/>
      <c r="AA9" s="17">
        <v>0.20043290562681801</v>
      </c>
      <c r="AB9" s="17">
        <v>0.18084898175486899</v>
      </c>
      <c r="AC9" s="17">
        <v>0.16888233107324199</v>
      </c>
      <c r="AD9" s="17">
        <v>0.127636775789363</v>
      </c>
      <c r="AE9" s="17">
        <v>0.18844716318507301</v>
      </c>
      <c r="AF9" s="17"/>
      <c r="AG9" s="17">
        <v>0.16314407422762001</v>
      </c>
      <c r="AH9" s="17">
        <v>0.17339138939405099</v>
      </c>
      <c r="AI9" s="17">
        <v>0.17092264742333199</v>
      </c>
      <c r="AJ9" s="17">
        <v>0.10092084359944301</v>
      </c>
      <c r="AK9" s="17">
        <v>0.172025513413229</v>
      </c>
    </row>
    <row r="10" spans="2:37" ht="32" x14ac:dyDescent="0.2">
      <c r="B10" s="18" t="s">
        <v>243</v>
      </c>
      <c r="C10" s="17">
        <v>0.14017240189337599</v>
      </c>
      <c r="D10" s="17">
        <v>0.169621039898355</v>
      </c>
      <c r="E10" s="17">
        <v>0.112124661047258</v>
      </c>
      <c r="F10" s="17"/>
      <c r="G10" s="17">
        <v>0.162726033349191</v>
      </c>
      <c r="H10" s="17">
        <v>0.22628348978860699</v>
      </c>
      <c r="I10" s="17">
        <v>0.17907260216378099</v>
      </c>
      <c r="J10" s="17">
        <v>0.12616881587512799</v>
      </c>
      <c r="K10" s="17">
        <v>8.1649527379735201E-2</v>
      </c>
      <c r="L10" s="17">
        <v>1.7895888894112599E-2</v>
      </c>
      <c r="M10" s="17"/>
      <c r="N10" s="17">
        <v>0.19286100043398099</v>
      </c>
      <c r="O10" s="17">
        <v>0.10298147215683399</v>
      </c>
      <c r="P10" s="17">
        <v>0.13269477822418599</v>
      </c>
      <c r="Q10" s="17">
        <v>0.110302741469875</v>
      </c>
      <c r="R10" s="17">
        <v>0.150365244579343</v>
      </c>
      <c r="S10" s="17">
        <v>0.114847563125304</v>
      </c>
      <c r="T10" s="17">
        <v>0.118676896346981</v>
      </c>
      <c r="U10" s="17">
        <v>9.5923368222441699E-2</v>
      </c>
      <c r="V10" s="17">
        <v>0.178395258935764</v>
      </c>
      <c r="W10" s="17">
        <v>0.17008337411557301</v>
      </c>
      <c r="X10" s="17">
        <v>0.11776799189871701</v>
      </c>
      <c r="Y10" s="17">
        <v>0.118941513663648</v>
      </c>
      <c r="Z10" s="17"/>
      <c r="AA10" s="17">
        <v>0.14684569906457201</v>
      </c>
      <c r="AB10" s="17">
        <v>0.21036735008739299</v>
      </c>
      <c r="AC10" s="17">
        <v>0.101925593367149</v>
      </c>
      <c r="AD10" s="17">
        <v>0.118492723207145</v>
      </c>
      <c r="AE10" s="17">
        <v>0.12598972680053899</v>
      </c>
      <c r="AF10" s="17"/>
      <c r="AG10" s="17">
        <v>0.12087893507774899</v>
      </c>
      <c r="AH10" s="17">
        <v>0.177779510235622</v>
      </c>
      <c r="AI10" s="17">
        <v>0.10265101528691201</v>
      </c>
      <c r="AJ10" s="17">
        <v>0.16175384713545701</v>
      </c>
      <c r="AK10" s="17">
        <v>0.19659193512425199</v>
      </c>
    </row>
    <row r="11" spans="2:37" ht="32" x14ac:dyDescent="0.2">
      <c r="B11" s="18" t="s">
        <v>244</v>
      </c>
      <c r="C11" s="17">
        <v>9.8228744434445597E-2</v>
      </c>
      <c r="D11" s="17">
        <v>0.110995311431958</v>
      </c>
      <c r="E11" s="17">
        <v>8.6069494061634194E-2</v>
      </c>
      <c r="F11" s="17"/>
      <c r="G11" s="17">
        <v>0.14019328204179399</v>
      </c>
      <c r="H11" s="17">
        <v>0.16590313915907701</v>
      </c>
      <c r="I11" s="17">
        <v>7.08453981898651E-2</v>
      </c>
      <c r="J11" s="17">
        <v>9.8217240053865201E-2</v>
      </c>
      <c r="K11" s="17">
        <v>4.9282510676783499E-2</v>
      </c>
      <c r="L11" s="17">
        <v>4.7843631460158902E-2</v>
      </c>
      <c r="M11" s="17"/>
      <c r="N11" s="17">
        <v>0.13844179998527201</v>
      </c>
      <c r="O11" s="17">
        <v>0.106637191158743</v>
      </c>
      <c r="P11" s="17">
        <v>9.6823857946323297E-2</v>
      </c>
      <c r="Q11" s="17">
        <v>0.111757974447125</v>
      </c>
      <c r="R11" s="17">
        <v>0.11362004059681299</v>
      </c>
      <c r="S11" s="17">
        <v>0.13386101951953899</v>
      </c>
      <c r="T11" s="17">
        <v>5.9778774046165203E-2</v>
      </c>
      <c r="U11" s="17">
        <v>9.2195775249473394E-2</v>
      </c>
      <c r="V11" s="17">
        <v>8.6203526600908006E-2</v>
      </c>
      <c r="W11" s="17">
        <v>6.2360107795747702E-2</v>
      </c>
      <c r="X11" s="17">
        <v>5.1264654633243797E-2</v>
      </c>
      <c r="Y11" s="17">
        <v>3.8709571261563797E-2</v>
      </c>
      <c r="Z11" s="17"/>
      <c r="AA11" s="17">
        <v>0.134158924930627</v>
      </c>
      <c r="AB11" s="17">
        <v>0.123931204757646</v>
      </c>
      <c r="AC11" s="17">
        <v>8.1372453793399496E-2</v>
      </c>
      <c r="AD11" s="17">
        <v>8.9874809321576599E-2</v>
      </c>
      <c r="AE11" s="17">
        <v>0.120437184697754</v>
      </c>
      <c r="AF11" s="17"/>
      <c r="AG11" s="17">
        <v>9.1906595575099198E-2</v>
      </c>
      <c r="AH11" s="17">
        <v>0.104365808239574</v>
      </c>
      <c r="AI11" s="17">
        <v>7.2046633196218193E-2</v>
      </c>
      <c r="AJ11" s="17">
        <v>0.127854506825652</v>
      </c>
      <c r="AK11" s="17">
        <v>0.13375739034442399</v>
      </c>
    </row>
    <row r="12" spans="2:37" ht="32" x14ac:dyDescent="0.2">
      <c r="B12" s="18" t="s">
        <v>245</v>
      </c>
      <c r="C12" s="17">
        <v>3.4239345253352101E-2</v>
      </c>
      <c r="D12" s="17">
        <v>3.5339426898193603E-2</v>
      </c>
      <c r="E12" s="17">
        <v>3.3191595443025697E-2</v>
      </c>
      <c r="F12" s="17"/>
      <c r="G12" s="17">
        <v>5.53043834740451E-2</v>
      </c>
      <c r="H12" s="17">
        <v>4.3835760186557701E-2</v>
      </c>
      <c r="I12" s="17">
        <v>4.5712821469063698E-2</v>
      </c>
      <c r="J12" s="17">
        <v>1.99512351678959E-2</v>
      </c>
      <c r="K12" s="17">
        <v>1.91078871963857E-2</v>
      </c>
      <c r="L12" s="17">
        <v>1.61269977503582E-2</v>
      </c>
      <c r="M12" s="17"/>
      <c r="N12" s="17">
        <v>4.5137276656414801E-2</v>
      </c>
      <c r="O12" s="17">
        <v>3.0666936964855899E-2</v>
      </c>
      <c r="P12" s="17">
        <v>1.39970227314502E-2</v>
      </c>
      <c r="Q12" s="17">
        <v>5.1614872082026399E-2</v>
      </c>
      <c r="R12" s="17">
        <v>4.07341566355474E-2</v>
      </c>
      <c r="S12" s="17">
        <v>4.1287293745947598E-2</v>
      </c>
      <c r="T12" s="17">
        <v>3.5846341318363999E-2</v>
      </c>
      <c r="U12" s="17">
        <v>4.78473659707081E-2</v>
      </c>
      <c r="V12" s="17">
        <v>3.5009841060138998E-2</v>
      </c>
      <c r="W12" s="17">
        <v>1.4957545475819701E-2</v>
      </c>
      <c r="X12" s="17">
        <v>2.1500183509392898E-2</v>
      </c>
      <c r="Y12" s="17">
        <v>1.72029239519252E-2</v>
      </c>
      <c r="Z12" s="17"/>
      <c r="AA12" s="17">
        <v>4.1744711933240398E-2</v>
      </c>
      <c r="AB12" s="17">
        <v>5.5209778775741097E-2</v>
      </c>
      <c r="AC12" s="17">
        <v>1.47807665088872E-2</v>
      </c>
      <c r="AD12" s="17">
        <v>3.9223783491355399E-2</v>
      </c>
      <c r="AE12" s="17">
        <v>1.3235826024868801E-2</v>
      </c>
      <c r="AF12" s="17"/>
      <c r="AG12" s="17">
        <v>3.3214371303383797E-2</v>
      </c>
      <c r="AH12" s="17">
        <v>4.3308668592902402E-2</v>
      </c>
      <c r="AI12" s="17">
        <v>1.6778258585447899E-2</v>
      </c>
      <c r="AJ12" s="17">
        <v>3.2976830592597997E-2</v>
      </c>
      <c r="AK12" s="17">
        <v>2.7681440774361899E-2</v>
      </c>
    </row>
    <row r="13" spans="2:37" ht="32" x14ac:dyDescent="0.2">
      <c r="B13" s="18" t="s">
        <v>246</v>
      </c>
      <c r="C13" s="17">
        <v>0.368580727872164</v>
      </c>
      <c r="D13" s="17">
        <v>0.359814044512895</v>
      </c>
      <c r="E13" s="17">
        <v>0.37693037252803002</v>
      </c>
      <c r="F13" s="17"/>
      <c r="G13" s="17">
        <v>0.30792872952054101</v>
      </c>
      <c r="H13" s="17">
        <v>0.25676431287978402</v>
      </c>
      <c r="I13" s="17">
        <v>0.33989850767244101</v>
      </c>
      <c r="J13" s="17">
        <v>0.39898990379260901</v>
      </c>
      <c r="K13" s="17">
        <v>0.50564484182417502</v>
      </c>
      <c r="L13" s="17">
        <v>0.46000373901931002</v>
      </c>
      <c r="M13" s="17"/>
      <c r="N13" s="17">
        <v>0.32328547911406902</v>
      </c>
      <c r="O13" s="17">
        <v>0.40551884376363401</v>
      </c>
      <c r="P13" s="17">
        <v>0.37451865924449401</v>
      </c>
      <c r="Q13" s="17">
        <v>0.39132152582894802</v>
      </c>
      <c r="R13" s="17">
        <v>0.36273863942138701</v>
      </c>
      <c r="S13" s="17">
        <v>0.37327142295429999</v>
      </c>
      <c r="T13" s="17">
        <v>0.39850025752477802</v>
      </c>
      <c r="U13" s="17">
        <v>0.29145648662707602</v>
      </c>
      <c r="V13" s="17">
        <v>0.347043172660571</v>
      </c>
      <c r="W13" s="17">
        <v>0.31388413842805002</v>
      </c>
      <c r="X13" s="17">
        <v>0.45190372140742202</v>
      </c>
      <c r="Y13" s="17">
        <v>0.459276249538905</v>
      </c>
      <c r="Z13" s="17"/>
      <c r="AA13" s="17">
        <v>0.302260395570777</v>
      </c>
      <c r="AB13" s="17">
        <v>0.28396499284767301</v>
      </c>
      <c r="AC13" s="17">
        <v>0.43687910823210402</v>
      </c>
      <c r="AD13" s="17">
        <v>0.42476579362316702</v>
      </c>
      <c r="AE13" s="17">
        <v>0.33819056406954601</v>
      </c>
      <c r="AF13" s="17"/>
      <c r="AG13" s="17">
        <v>0.37284796726505298</v>
      </c>
      <c r="AH13" s="17">
        <v>0.34123051736918503</v>
      </c>
      <c r="AI13" s="17">
        <v>0.414164480696112</v>
      </c>
      <c r="AJ13" s="17">
        <v>0.38134701718090103</v>
      </c>
      <c r="AK13" s="17">
        <v>0.31107323352222699</v>
      </c>
    </row>
    <row r="14" spans="2:37" ht="16" x14ac:dyDescent="0.2">
      <c r="B14" s="18" t="s">
        <v>153</v>
      </c>
      <c r="C14" s="19">
        <v>0.205347193816139</v>
      </c>
      <c r="D14" s="19">
        <v>0.173121870871908</v>
      </c>
      <c r="E14" s="19">
        <v>0.23603953029939301</v>
      </c>
      <c r="F14" s="19"/>
      <c r="G14" s="19">
        <v>9.2710823764352801E-2</v>
      </c>
      <c r="H14" s="19">
        <v>9.7675675988179195E-2</v>
      </c>
      <c r="I14" s="19">
        <v>0.183078270575872</v>
      </c>
      <c r="J14" s="19">
        <v>0.23517888181231</v>
      </c>
      <c r="K14" s="19">
        <v>0.27570923665249097</v>
      </c>
      <c r="L14" s="19">
        <v>0.38956943789648102</v>
      </c>
      <c r="M14" s="19"/>
      <c r="N14" s="19">
        <v>0.14267852549232601</v>
      </c>
      <c r="O14" s="19">
        <v>0.238167013715751</v>
      </c>
      <c r="P14" s="19">
        <v>0.27653220810917201</v>
      </c>
      <c r="Q14" s="19">
        <v>0.22794779326808101</v>
      </c>
      <c r="R14" s="19">
        <v>0.15640250454414101</v>
      </c>
      <c r="S14" s="19">
        <v>0.12912948028663701</v>
      </c>
      <c r="T14" s="19">
        <v>0.20391564689772701</v>
      </c>
      <c r="U14" s="19">
        <v>0.25327007497592702</v>
      </c>
      <c r="V14" s="19">
        <v>0.19612360916524901</v>
      </c>
      <c r="W14" s="19">
        <v>0.29815322574324099</v>
      </c>
      <c r="X14" s="19">
        <v>0.20571402013823001</v>
      </c>
      <c r="Y14" s="19">
        <v>0.19124447375137901</v>
      </c>
      <c r="Z14" s="19"/>
      <c r="AA14" s="19">
        <v>0.17455736287396501</v>
      </c>
      <c r="AB14" s="19">
        <v>0.145677691776678</v>
      </c>
      <c r="AC14" s="19">
        <v>0.19615974702521799</v>
      </c>
      <c r="AD14" s="19">
        <v>0.20000611456739301</v>
      </c>
      <c r="AE14" s="19">
        <v>0.21369953522222099</v>
      </c>
      <c r="AF14" s="19"/>
      <c r="AG14" s="19">
        <v>0.21800805655109601</v>
      </c>
      <c r="AH14" s="19">
        <v>0.15992410616866301</v>
      </c>
      <c r="AI14" s="19">
        <v>0.223436964811978</v>
      </c>
      <c r="AJ14" s="19">
        <v>0.195146954665949</v>
      </c>
      <c r="AK14" s="19">
        <v>0.15887048682150501</v>
      </c>
    </row>
    <row r="15" spans="2:37" x14ac:dyDescent="0.2">
      <c r="B15" s="16" t="s">
        <v>96</v>
      </c>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252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207</v>
      </c>
      <c r="D7" s="10">
        <v>122</v>
      </c>
      <c r="E7" s="10">
        <v>85</v>
      </c>
      <c r="F7" s="10"/>
      <c r="G7" s="10">
        <v>40</v>
      </c>
      <c r="H7" s="10">
        <v>79</v>
      </c>
      <c r="I7" s="10">
        <v>49</v>
      </c>
      <c r="J7" s="10">
        <v>20</v>
      </c>
      <c r="K7" s="10">
        <v>10</v>
      </c>
      <c r="L7" s="10">
        <v>9</v>
      </c>
      <c r="M7" s="10"/>
      <c r="N7" s="10">
        <v>45</v>
      </c>
      <c r="O7" s="10">
        <v>14</v>
      </c>
      <c r="P7" s="10">
        <v>15</v>
      </c>
      <c r="Q7" s="10">
        <v>16</v>
      </c>
      <c r="R7" s="10">
        <v>12</v>
      </c>
      <c r="S7" s="10">
        <v>22</v>
      </c>
      <c r="T7" s="10">
        <v>15</v>
      </c>
      <c r="U7" s="10">
        <v>11</v>
      </c>
      <c r="V7" s="10">
        <v>28</v>
      </c>
      <c r="W7" s="10">
        <v>15</v>
      </c>
      <c r="X7" s="10">
        <v>10</v>
      </c>
      <c r="Y7" s="10">
        <v>4</v>
      </c>
      <c r="Z7" s="10"/>
      <c r="AA7" s="10">
        <v>30</v>
      </c>
      <c r="AB7" s="10">
        <v>76</v>
      </c>
      <c r="AC7" s="10">
        <v>21</v>
      </c>
      <c r="AD7" s="10">
        <v>49</v>
      </c>
      <c r="AE7" s="10">
        <v>16</v>
      </c>
      <c r="AF7" s="10"/>
      <c r="AG7" s="10">
        <v>28</v>
      </c>
      <c r="AH7" s="10">
        <v>96</v>
      </c>
      <c r="AI7" s="10">
        <v>12</v>
      </c>
      <c r="AJ7" s="10">
        <v>26</v>
      </c>
      <c r="AK7" s="10">
        <v>11</v>
      </c>
    </row>
    <row r="8" spans="2:37" ht="30" customHeight="1" x14ac:dyDescent="0.2">
      <c r="B8" s="11" t="s">
        <v>20</v>
      </c>
      <c r="C8" s="11">
        <v>197</v>
      </c>
      <c r="D8" s="11">
        <v>119</v>
      </c>
      <c r="E8" s="11">
        <v>78</v>
      </c>
      <c r="F8" s="11"/>
      <c r="G8" s="11">
        <v>41</v>
      </c>
      <c r="H8" s="11">
        <v>76</v>
      </c>
      <c r="I8" s="11">
        <v>45</v>
      </c>
      <c r="J8" s="11">
        <v>18</v>
      </c>
      <c r="K8" s="11">
        <v>8</v>
      </c>
      <c r="L8" s="11">
        <v>9</v>
      </c>
      <c r="M8" s="11"/>
      <c r="N8" s="11">
        <v>46</v>
      </c>
      <c r="O8" s="11">
        <v>13</v>
      </c>
      <c r="P8" s="11">
        <v>14</v>
      </c>
      <c r="Q8" s="11">
        <v>15</v>
      </c>
      <c r="R8" s="11">
        <v>12</v>
      </c>
      <c r="S8" s="11">
        <v>20</v>
      </c>
      <c r="T8" s="11">
        <v>12</v>
      </c>
      <c r="U8" s="11">
        <v>8</v>
      </c>
      <c r="V8" s="11">
        <v>30</v>
      </c>
      <c r="W8" s="11">
        <v>15</v>
      </c>
      <c r="X8" s="11">
        <v>8</v>
      </c>
      <c r="Y8" s="11">
        <v>4</v>
      </c>
      <c r="Z8" s="11"/>
      <c r="AA8" s="11">
        <v>30</v>
      </c>
      <c r="AB8" s="11">
        <v>71</v>
      </c>
      <c r="AC8" s="11">
        <v>20</v>
      </c>
      <c r="AD8" s="11">
        <v>49</v>
      </c>
      <c r="AE8" s="11">
        <v>14</v>
      </c>
      <c r="AF8" s="11"/>
      <c r="AG8" s="11">
        <v>27</v>
      </c>
      <c r="AH8" s="11">
        <v>89</v>
      </c>
      <c r="AI8" s="11">
        <v>11</v>
      </c>
      <c r="AJ8" s="11">
        <v>27</v>
      </c>
      <c r="AK8" s="11">
        <v>10</v>
      </c>
    </row>
    <row r="9" spans="2:37" ht="32" x14ac:dyDescent="0.2">
      <c r="B9" s="18" t="s">
        <v>242</v>
      </c>
      <c r="C9" s="17">
        <v>0.25636414213627201</v>
      </c>
      <c r="D9" s="17">
        <v>0.274842039373557</v>
      </c>
      <c r="E9" s="17">
        <v>0.22828223796574501</v>
      </c>
      <c r="F9" s="17"/>
      <c r="G9" s="17">
        <v>0.25957629826365602</v>
      </c>
      <c r="H9" s="17">
        <v>0.33998131886058103</v>
      </c>
      <c r="I9" s="17">
        <v>0.23139934037099799</v>
      </c>
      <c r="J9" s="17">
        <v>0.14912633272804601</v>
      </c>
      <c r="K9" s="17">
        <v>0.13072173971672499</v>
      </c>
      <c r="L9" s="17">
        <v>0</v>
      </c>
      <c r="M9" s="17"/>
      <c r="N9" s="17">
        <v>0.20369488071401801</v>
      </c>
      <c r="O9" s="17">
        <v>0.33255674237643201</v>
      </c>
      <c r="P9" s="17">
        <v>0.35795668259903102</v>
      </c>
      <c r="Q9" s="17">
        <v>9.3013066669495201E-2</v>
      </c>
      <c r="R9" s="17">
        <v>0.29433389395611798</v>
      </c>
      <c r="S9" s="17">
        <v>0.25231650348543999</v>
      </c>
      <c r="T9" s="17">
        <v>0.261610322146059</v>
      </c>
      <c r="U9" s="17">
        <v>0.260484416142027</v>
      </c>
      <c r="V9" s="17">
        <v>0.22774612008646</v>
      </c>
      <c r="W9" s="17">
        <v>0.39367878079431201</v>
      </c>
      <c r="X9" s="17">
        <v>0.123942165112177</v>
      </c>
      <c r="Y9" s="17">
        <v>0.79214039777990597</v>
      </c>
      <c r="Z9" s="17"/>
      <c r="AA9" s="17">
        <v>0.31901496107882399</v>
      </c>
      <c r="AB9" s="17">
        <v>0.29322651549406598</v>
      </c>
      <c r="AC9" s="17">
        <v>0.26260585352196403</v>
      </c>
      <c r="AD9" s="17">
        <v>0.17979294333441001</v>
      </c>
      <c r="AE9" s="17">
        <v>0.24111718032981699</v>
      </c>
      <c r="AF9" s="17"/>
      <c r="AG9" s="17">
        <v>0.218083061622832</v>
      </c>
      <c r="AH9" s="17">
        <v>0.32433819132872999</v>
      </c>
      <c r="AI9" s="17">
        <v>0.27323219233002699</v>
      </c>
      <c r="AJ9" s="17">
        <v>6.6943620449250299E-2</v>
      </c>
      <c r="AK9" s="17">
        <v>0.269399601069713</v>
      </c>
    </row>
    <row r="10" spans="2:37" ht="32" x14ac:dyDescent="0.2">
      <c r="B10" s="18" t="s">
        <v>243</v>
      </c>
      <c r="C10" s="17">
        <v>0.29169182763562801</v>
      </c>
      <c r="D10" s="17">
        <v>0.25554699344148202</v>
      </c>
      <c r="E10" s="17">
        <v>0.34662317383076902</v>
      </c>
      <c r="F10" s="17"/>
      <c r="G10" s="17">
        <v>0.368239251108194</v>
      </c>
      <c r="H10" s="17">
        <v>0.298670857671683</v>
      </c>
      <c r="I10" s="17">
        <v>0.28098384275147298</v>
      </c>
      <c r="J10" s="17">
        <v>0.21542062258585801</v>
      </c>
      <c r="K10" s="17">
        <v>0.30116881363428599</v>
      </c>
      <c r="L10" s="17">
        <v>8.8829061426296693E-2</v>
      </c>
      <c r="M10" s="17"/>
      <c r="N10" s="17">
        <v>0.29505898974704697</v>
      </c>
      <c r="O10" s="17">
        <v>0.21870992731251701</v>
      </c>
      <c r="P10" s="17">
        <v>5.7032335662590701E-2</v>
      </c>
      <c r="Q10" s="17">
        <v>0.27572882709122898</v>
      </c>
      <c r="R10" s="17">
        <v>0.31774448545211798</v>
      </c>
      <c r="S10" s="17">
        <v>0.31953045934573199</v>
      </c>
      <c r="T10" s="17">
        <v>0.38335198623562</v>
      </c>
      <c r="U10" s="17">
        <v>0.33436910246462698</v>
      </c>
      <c r="V10" s="17">
        <v>0.36751124507503102</v>
      </c>
      <c r="W10" s="17">
        <v>0.28922474329581299</v>
      </c>
      <c r="X10" s="17">
        <v>0.37707741920214399</v>
      </c>
      <c r="Y10" s="17">
        <v>0</v>
      </c>
      <c r="Z10" s="17"/>
      <c r="AA10" s="17">
        <v>0.41495741642290801</v>
      </c>
      <c r="AB10" s="17">
        <v>0.27709876158936902</v>
      </c>
      <c r="AC10" s="17">
        <v>0.16512740010704599</v>
      </c>
      <c r="AD10" s="17">
        <v>0.283725634785786</v>
      </c>
      <c r="AE10" s="17">
        <v>0.27881962866134002</v>
      </c>
      <c r="AF10" s="17"/>
      <c r="AG10" s="17">
        <v>0.48150141081262199</v>
      </c>
      <c r="AH10" s="17">
        <v>0.243688594429262</v>
      </c>
      <c r="AI10" s="17">
        <v>0.28360804630221897</v>
      </c>
      <c r="AJ10" s="17">
        <v>0.243567024539944</v>
      </c>
      <c r="AK10" s="17">
        <v>0.38620050037449299</v>
      </c>
    </row>
    <row r="11" spans="2:37" ht="32" x14ac:dyDescent="0.2">
      <c r="B11" s="18" t="s">
        <v>244</v>
      </c>
      <c r="C11" s="17">
        <v>0.18642026980589699</v>
      </c>
      <c r="D11" s="17">
        <v>0.21173788421681899</v>
      </c>
      <c r="E11" s="17">
        <v>0.14794366109961901</v>
      </c>
      <c r="F11" s="17"/>
      <c r="G11" s="17">
        <v>0.2741951255974</v>
      </c>
      <c r="H11" s="17">
        <v>0.15759218890291901</v>
      </c>
      <c r="I11" s="17">
        <v>0.185672541514186</v>
      </c>
      <c r="J11" s="17">
        <v>0.145105587766649</v>
      </c>
      <c r="K11" s="17">
        <v>0.17150773989513801</v>
      </c>
      <c r="L11" s="17">
        <v>0.13313018800074899</v>
      </c>
      <c r="M11" s="17"/>
      <c r="N11" s="17">
        <v>0.244415439330879</v>
      </c>
      <c r="O11" s="17">
        <v>0.155797994104653</v>
      </c>
      <c r="P11" s="17">
        <v>0.33535243343600202</v>
      </c>
      <c r="Q11" s="17">
        <v>0.25594722179553298</v>
      </c>
      <c r="R11" s="17">
        <v>0.17098401052727499</v>
      </c>
      <c r="S11" s="17">
        <v>0.29900274318127001</v>
      </c>
      <c r="T11" s="17">
        <v>7.7928550203199901E-2</v>
      </c>
      <c r="U11" s="17">
        <v>0.146623869092009</v>
      </c>
      <c r="V11" s="17">
        <v>8.1688537764781896E-2</v>
      </c>
      <c r="W11" s="17">
        <v>5.8360435743270801E-2</v>
      </c>
      <c r="X11" s="17">
        <v>8.9196707110139703E-2</v>
      </c>
      <c r="Y11" s="17">
        <v>0.207859602220094</v>
      </c>
      <c r="Z11" s="17"/>
      <c r="AA11" s="17">
        <v>0.13963588246490399</v>
      </c>
      <c r="AB11" s="17">
        <v>0.14887877783240999</v>
      </c>
      <c r="AC11" s="17">
        <v>0.17662779765138001</v>
      </c>
      <c r="AD11" s="17">
        <v>0.29111863472275401</v>
      </c>
      <c r="AE11" s="17">
        <v>5.9633950983274897E-2</v>
      </c>
      <c r="AF11" s="17"/>
      <c r="AG11" s="17">
        <v>6.1798562789180597E-2</v>
      </c>
      <c r="AH11" s="17">
        <v>0.162632314610308</v>
      </c>
      <c r="AI11" s="17">
        <v>0.29414575563839201</v>
      </c>
      <c r="AJ11" s="17">
        <v>0.40036270835715199</v>
      </c>
      <c r="AK11" s="17">
        <v>0</v>
      </c>
    </row>
    <row r="12" spans="2:37" ht="32" x14ac:dyDescent="0.2">
      <c r="B12" s="18" t="s">
        <v>245</v>
      </c>
      <c r="C12" s="17">
        <v>6.9154002560028793E-2</v>
      </c>
      <c r="D12" s="17">
        <v>6.5329010179860203E-2</v>
      </c>
      <c r="E12" s="17">
        <v>7.4967059537970199E-2</v>
      </c>
      <c r="F12" s="17"/>
      <c r="G12" s="17">
        <v>3.0961511975214899E-2</v>
      </c>
      <c r="H12" s="17">
        <v>9.7718654319369797E-2</v>
      </c>
      <c r="I12" s="17">
        <v>9.3712471921230694E-2</v>
      </c>
      <c r="J12" s="17">
        <v>0</v>
      </c>
      <c r="K12" s="17">
        <v>8.5394504396847995E-2</v>
      </c>
      <c r="L12" s="17">
        <v>0</v>
      </c>
      <c r="M12" s="17"/>
      <c r="N12" s="17">
        <v>8.6256050691700906E-2</v>
      </c>
      <c r="O12" s="17">
        <v>0</v>
      </c>
      <c r="P12" s="17">
        <v>6.1019163100130502E-2</v>
      </c>
      <c r="Q12" s="17">
        <v>8.2040746817265905E-2</v>
      </c>
      <c r="R12" s="17">
        <v>0</v>
      </c>
      <c r="S12" s="17">
        <v>0</v>
      </c>
      <c r="T12" s="17">
        <v>0.15526301605052001</v>
      </c>
      <c r="U12" s="17">
        <v>7.8326625742742004E-2</v>
      </c>
      <c r="V12" s="17">
        <v>0.10005726070281699</v>
      </c>
      <c r="W12" s="17">
        <v>5.5215369863701E-2</v>
      </c>
      <c r="X12" s="17">
        <v>0.14254235339337401</v>
      </c>
      <c r="Y12" s="17">
        <v>0</v>
      </c>
      <c r="Z12" s="17"/>
      <c r="AA12" s="17">
        <v>2.9426045772916399E-2</v>
      </c>
      <c r="AB12" s="17">
        <v>8.1019027831669102E-2</v>
      </c>
      <c r="AC12" s="17">
        <v>0</v>
      </c>
      <c r="AD12" s="17">
        <v>8.3988266869045897E-2</v>
      </c>
      <c r="AE12" s="17">
        <v>0.202173626847403</v>
      </c>
      <c r="AF12" s="17"/>
      <c r="AG12" s="17">
        <v>9.2322539320739097E-2</v>
      </c>
      <c r="AH12" s="17">
        <v>5.5386979310188503E-2</v>
      </c>
      <c r="AI12" s="17">
        <v>0</v>
      </c>
      <c r="AJ12" s="17">
        <v>0.12501487196654101</v>
      </c>
      <c r="AK12" s="17">
        <v>0.18920707066429401</v>
      </c>
    </row>
    <row r="13" spans="2:37" ht="32" x14ac:dyDescent="0.2">
      <c r="B13" s="18" t="s">
        <v>246</v>
      </c>
      <c r="C13" s="17">
        <v>0.10006309191203901</v>
      </c>
      <c r="D13" s="17">
        <v>9.3409904828550896E-2</v>
      </c>
      <c r="E13" s="17">
        <v>0.11017431613349001</v>
      </c>
      <c r="F13" s="17"/>
      <c r="G13" s="17">
        <v>2.2828648569256701E-2</v>
      </c>
      <c r="H13" s="17">
        <v>7.3568845612240599E-2</v>
      </c>
      <c r="I13" s="17">
        <v>0.104840820611321</v>
      </c>
      <c r="J13" s="17">
        <v>0.33103538675570299</v>
      </c>
      <c r="K13" s="17">
        <v>0.22129494556566301</v>
      </c>
      <c r="L13" s="17">
        <v>8.6609672507148794E-2</v>
      </c>
      <c r="M13" s="17"/>
      <c r="N13" s="17">
        <v>0.105688822431152</v>
      </c>
      <c r="O13" s="17">
        <v>0.1621579799276</v>
      </c>
      <c r="P13" s="17">
        <v>0.18863938520224599</v>
      </c>
      <c r="Q13" s="17">
        <v>0.111242601135096</v>
      </c>
      <c r="R13" s="17">
        <v>0.15205960141159999</v>
      </c>
      <c r="S13" s="17">
        <v>0.12915029398755701</v>
      </c>
      <c r="T13" s="17">
        <v>6.4389951068478904E-2</v>
      </c>
      <c r="U13" s="17">
        <v>9.4929509580924901E-2</v>
      </c>
      <c r="V13" s="17">
        <v>3.2099102942440602E-2</v>
      </c>
      <c r="W13" s="17">
        <v>5.7088621893949497E-2</v>
      </c>
      <c r="X13" s="17">
        <v>8.8584227651775996E-2</v>
      </c>
      <c r="Y13" s="17">
        <v>0</v>
      </c>
      <c r="Z13" s="17"/>
      <c r="AA13" s="17">
        <v>3.0867957053111E-2</v>
      </c>
      <c r="AB13" s="17">
        <v>0.113529595501866</v>
      </c>
      <c r="AC13" s="17">
        <v>0.307857665879188</v>
      </c>
      <c r="AD13" s="17">
        <v>7.9808749948059296E-2</v>
      </c>
      <c r="AE13" s="17">
        <v>5.4256895955667198E-2</v>
      </c>
      <c r="AF13" s="17"/>
      <c r="AG13" s="17">
        <v>6.2434482269038701E-2</v>
      </c>
      <c r="AH13" s="17">
        <v>0.144086863579828</v>
      </c>
      <c r="AI13" s="17">
        <v>7.41381866141647E-2</v>
      </c>
      <c r="AJ13" s="17">
        <v>0.1085266005415</v>
      </c>
      <c r="AK13" s="17">
        <v>7.5947886064604994E-2</v>
      </c>
    </row>
    <row r="14" spans="2:37" ht="16" x14ac:dyDescent="0.2">
      <c r="B14" s="18" t="s">
        <v>153</v>
      </c>
      <c r="C14" s="19">
        <v>9.6306665950135206E-2</v>
      </c>
      <c r="D14" s="19">
        <v>9.9134167959730304E-2</v>
      </c>
      <c r="E14" s="19">
        <v>9.2009551432407397E-2</v>
      </c>
      <c r="F14" s="19"/>
      <c r="G14" s="19">
        <v>4.4199164486279197E-2</v>
      </c>
      <c r="H14" s="19">
        <v>3.2468134633206497E-2</v>
      </c>
      <c r="I14" s="19">
        <v>0.103390982830791</v>
      </c>
      <c r="J14" s="19">
        <v>0.15931207016374299</v>
      </c>
      <c r="K14" s="19">
        <v>8.9912256791339698E-2</v>
      </c>
      <c r="L14" s="19">
        <v>0.69143107806580495</v>
      </c>
      <c r="M14" s="19"/>
      <c r="N14" s="19">
        <v>6.4885817085203801E-2</v>
      </c>
      <c r="O14" s="19">
        <v>0.130777356278798</v>
      </c>
      <c r="P14" s="19">
        <v>0</v>
      </c>
      <c r="Q14" s="19">
        <v>0.18202753649138101</v>
      </c>
      <c r="R14" s="19">
        <v>6.4878008652890104E-2</v>
      </c>
      <c r="S14" s="19">
        <v>0</v>
      </c>
      <c r="T14" s="19">
        <v>5.7456174296122701E-2</v>
      </c>
      <c r="U14" s="19">
        <v>8.5266476977669495E-2</v>
      </c>
      <c r="V14" s="19">
        <v>0.190897733428469</v>
      </c>
      <c r="W14" s="19">
        <v>0.14643204840895399</v>
      </c>
      <c r="X14" s="19">
        <v>0.17865712753038901</v>
      </c>
      <c r="Y14" s="19">
        <v>0</v>
      </c>
      <c r="Z14" s="19"/>
      <c r="AA14" s="19">
        <v>6.6097737207336901E-2</v>
      </c>
      <c r="AB14" s="19">
        <v>8.6247321750620401E-2</v>
      </c>
      <c r="AC14" s="19">
        <v>8.7781282840422206E-2</v>
      </c>
      <c r="AD14" s="19">
        <v>8.1565770339945207E-2</v>
      </c>
      <c r="AE14" s="19">
        <v>0.16399871722249701</v>
      </c>
      <c r="AF14" s="19"/>
      <c r="AG14" s="19">
        <v>8.3859943185587399E-2</v>
      </c>
      <c r="AH14" s="19">
        <v>6.9867056741682795E-2</v>
      </c>
      <c r="AI14" s="19">
        <v>7.4875819115197598E-2</v>
      </c>
      <c r="AJ14" s="19">
        <v>5.5585174145612599E-2</v>
      </c>
      <c r="AK14" s="19">
        <v>7.9244941826894594E-2</v>
      </c>
    </row>
    <row r="15" spans="2:37" x14ac:dyDescent="0.2">
      <c r="B15" s="16" t="s">
        <v>96</v>
      </c>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253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555</v>
      </c>
      <c r="D7" s="10">
        <v>327</v>
      </c>
      <c r="E7" s="10">
        <v>228</v>
      </c>
      <c r="F7" s="10"/>
      <c r="G7" s="10">
        <v>127</v>
      </c>
      <c r="H7" s="10">
        <v>178</v>
      </c>
      <c r="I7" s="10">
        <v>138</v>
      </c>
      <c r="J7" s="10">
        <v>74</v>
      </c>
      <c r="K7" s="10">
        <v>31</v>
      </c>
      <c r="L7" s="10">
        <v>7</v>
      </c>
      <c r="M7" s="10"/>
      <c r="N7" s="10">
        <v>102</v>
      </c>
      <c r="O7" s="10">
        <v>53</v>
      </c>
      <c r="P7" s="10">
        <v>41</v>
      </c>
      <c r="Q7" s="10">
        <v>37</v>
      </c>
      <c r="R7" s="10">
        <v>35</v>
      </c>
      <c r="S7" s="10">
        <v>69</v>
      </c>
      <c r="T7" s="10">
        <v>44</v>
      </c>
      <c r="U7" s="10">
        <v>28</v>
      </c>
      <c r="V7" s="10">
        <v>67</v>
      </c>
      <c r="W7" s="10">
        <v>32</v>
      </c>
      <c r="X7" s="10">
        <v>37</v>
      </c>
      <c r="Y7" s="10">
        <v>10</v>
      </c>
      <c r="Z7" s="10"/>
      <c r="AA7" s="10">
        <v>91</v>
      </c>
      <c r="AB7" s="10">
        <v>180</v>
      </c>
      <c r="AC7" s="10">
        <v>36</v>
      </c>
      <c r="AD7" s="10">
        <v>118</v>
      </c>
      <c r="AE7" s="10">
        <v>60</v>
      </c>
      <c r="AF7" s="10"/>
      <c r="AG7" s="10">
        <v>78</v>
      </c>
      <c r="AH7" s="10">
        <v>241</v>
      </c>
      <c r="AI7" s="10">
        <v>42</v>
      </c>
      <c r="AJ7" s="10">
        <v>68</v>
      </c>
      <c r="AK7" s="10">
        <v>29</v>
      </c>
    </row>
    <row r="8" spans="2:37" ht="30" customHeight="1" x14ac:dyDescent="0.2">
      <c r="B8" s="11" t="s">
        <v>20</v>
      </c>
      <c r="C8" s="11">
        <v>521</v>
      </c>
      <c r="D8" s="11">
        <v>305</v>
      </c>
      <c r="E8" s="11">
        <v>216</v>
      </c>
      <c r="F8" s="11"/>
      <c r="G8" s="11">
        <v>128</v>
      </c>
      <c r="H8" s="11">
        <v>165</v>
      </c>
      <c r="I8" s="11">
        <v>124</v>
      </c>
      <c r="J8" s="11">
        <v>68</v>
      </c>
      <c r="K8" s="11">
        <v>27</v>
      </c>
      <c r="L8" s="11">
        <v>9</v>
      </c>
      <c r="M8" s="11"/>
      <c r="N8" s="11">
        <v>100</v>
      </c>
      <c r="O8" s="11">
        <v>47</v>
      </c>
      <c r="P8" s="11">
        <v>38</v>
      </c>
      <c r="Q8" s="11">
        <v>35</v>
      </c>
      <c r="R8" s="11">
        <v>33</v>
      </c>
      <c r="S8" s="11">
        <v>65</v>
      </c>
      <c r="T8" s="11">
        <v>39</v>
      </c>
      <c r="U8" s="11">
        <v>23</v>
      </c>
      <c r="V8" s="11">
        <v>67</v>
      </c>
      <c r="W8" s="11">
        <v>31</v>
      </c>
      <c r="X8" s="11">
        <v>33</v>
      </c>
      <c r="Y8" s="11">
        <v>9</v>
      </c>
      <c r="Z8" s="11"/>
      <c r="AA8" s="11">
        <v>86</v>
      </c>
      <c r="AB8" s="11">
        <v>162</v>
      </c>
      <c r="AC8" s="11">
        <v>34</v>
      </c>
      <c r="AD8" s="11">
        <v>113</v>
      </c>
      <c r="AE8" s="11">
        <v>59</v>
      </c>
      <c r="AF8" s="11"/>
      <c r="AG8" s="11">
        <v>74</v>
      </c>
      <c r="AH8" s="11">
        <v>219</v>
      </c>
      <c r="AI8" s="11">
        <v>39</v>
      </c>
      <c r="AJ8" s="11">
        <v>66</v>
      </c>
      <c r="AK8" s="11">
        <v>29</v>
      </c>
    </row>
    <row r="9" spans="2:37" ht="32" x14ac:dyDescent="0.2">
      <c r="B9" s="18" t="s">
        <v>242</v>
      </c>
      <c r="C9" s="17">
        <v>0.196425841477014</v>
      </c>
      <c r="D9" s="17">
        <v>0.19399805330940401</v>
      </c>
      <c r="E9" s="17">
        <v>0.19985267883993499</v>
      </c>
      <c r="F9" s="17"/>
      <c r="G9" s="17">
        <v>0.19488920227525</v>
      </c>
      <c r="H9" s="17">
        <v>0.20488795822977901</v>
      </c>
      <c r="I9" s="17">
        <v>0.21843767837449499</v>
      </c>
      <c r="J9" s="17">
        <v>0.162707152211716</v>
      </c>
      <c r="K9" s="17">
        <v>6.1961807750205697E-2</v>
      </c>
      <c r="L9" s="17">
        <v>0.41311131334984802</v>
      </c>
      <c r="M9" s="17"/>
      <c r="N9" s="17">
        <v>0.16108368031616399</v>
      </c>
      <c r="O9" s="17">
        <v>0.142313323951408</v>
      </c>
      <c r="P9" s="17">
        <v>0.13477359706144901</v>
      </c>
      <c r="Q9" s="17">
        <v>0.22167250675057801</v>
      </c>
      <c r="R9" s="17">
        <v>0.30426090951121099</v>
      </c>
      <c r="S9" s="17">
        <v>0.18755872559502301</v>
      </c>
      <c r="T9" s="17">
        <v>0.26764112724066502</v>
      </c>
      <c r="U9" s="17">
        <v>0.189172604094135</v>
      </c>
      <c r="V9" s="17">
        <v>0.169457817274593</v>
      </c>
      <c r="W9" s="17">
        <v>0.213517823388546</v>
      </c>
      <c r="X9" s="17">
        <v>0.29661045531326802</v>
      </c>
      <c r="Y9" s="17">
        <v>0.17744813644698501</v>
      </c>
      <c r="Z9" s="17"/>
      <c r="AA9" s="17">
        <v>0.197806897116202</v>
      </c>
      <c r="AB9" s="17">
        <v>0.23875533720619899</v>
      </c>
      <c r="AC9" s="17">
        <v>0.116891807294873</v>
      </c>
      <c r="AD9" s="17">
        <v>0.20838771035631401</v>
      </c>
      <c r="AE9" s="17">
        <v>0.132483200401771</v>
      </c>
      <c r="AF9" s="17"/>
      <c r="AG9" s="17">
        <v>0.19875429007873199</v>
      </c>
      <c r="AH9" s="17">
        <v>0.22377432510547299</v>
      </c>
      <c r="AI9" s="17">
        <v>0.203410296646449</v>
      </c>
      <c r="AJ9" s="17">
        <v>0.14988489826447501</v>
      </c>
      <c r="AK9" s="17">
        <v>0.23536207694542599</v>
      </c>
    </row>
    <row r="10" spans="2:37" ht="32" x14ac:dyDescent="0.2">
      <c r="B10" s="18" t="s">
        <v>243</v>
      </c>
      <c r="C10" s="17">
        <v>0.29812897948047501</v>
      </c>
      <c r="D10" s="17">
        <v>0.28622167806545001</v>
      </c>
      <c r="E10" s="17">
        <v>0.31493620587895399</v>
      </c>
      <c r="F10" s="17"/>
      <c r="G10" s="17">
        <v>0.34723107694252098</v>
      </c>
      <c r="H10" s="17">
        <v>0.36850661067228901</v>
      </c>
      <c r="I10" s="17">
        <v>0.24136537514257</v>
      </c>
      <c r="J10" s="17">
        <v>0.23579835434646301</v>
      </c>
      <c r="K10" s="17">
        <v>0.146999260254007</v>
      </c>
      <c r="L10" s="17">
        <v>0</v>
      </c>
      <c r="M10" s="17"/>
      <c r="N10" s="17">
        <v>0.27068620440338698</v>
      </c>
      <c r="O10" s="17">
        <v>0.23836978874668999</v>
      </c>
      <c r="P10" s="17">
        <v>0.48575771418338098</v>
      </c>
      <c r="Q10" s="17">
        <v>0.18128841522603001</v>
      </c>
      <c r="R10" s="17">
        <v>0.26919431475368699</v>
      </c>
      <c r="S10" s="17">
        <v>0.395913981764623</v>
      </c>
      <c r="T10" s="17">
        <v>0.228858820358152</v>
      </c>
      <c r="U10" s="17">
        <v>0.36911972834317303</v>
      </c>
      <c r="V10" s="17">
        <v>0.326633799333235</v>
      </c>
      <c r="W10" s="17">
        <v>0.224285284126021</v>
      </c>
      <c r="X10" s="17">
        <v>0.25930830514611097</v>
      </c>
      <c r="Y10" s="17">
        <v>0.29212510128816999</v>
      </c>
      <c r="Z10" s="17"/>
      <c r="AA10" s="17">
        <v>0.35317374233099902</v>
      </c>
      <c r="AB10" s="17">
        <v>0.31576733585570999</v>
      </c>
      <c r="AC10" s="17">
        <v>0.30940683378878803</v>
      </c>
      <c r="AD10" s="17">
        <v>0.20082662665027301</v>
      </c>
      <c r="AE10" s="17">
        <v>0.39624003768844501</v>
      </c>
      <c r="AF10" s="17"/>
      <c r="AG10" s="17">
        <v>0.35035400249661702</v>
      </c>
      <c r="AH10" s="17">
        <v>0.31743175681490798</v>
      </c>
      <c r="AI10" s="17">
        <v>0.30268307731161198</v>
      </c>
      <c r="AJ10" s="17">
        <v>0.190768604021401</v>
      </c>
      <c r="AK10" s="17">
        <v>0.33710541910016301</v>
      </c>
    </row>
    <row r="11" spans="2:37" ht="32" x14ac:dyDescent="0.2">
      <c r="B11" s="18" t="s">
        <v>244</v>
      </c>
      <c r="C11" s="17">
        <v>0.17319131538156399</v>
      </c>
      <c r="D11" s="17">
        <v>0.17858512829143</v>
      </c>
      <c r="E11" s="17">
        <v>0.165577916546059</v>
      </c>
      <c r="F11" s="17"/>
      <c r="G11" s="17">
        <v>0.205228003540253</v>
      </c>
      <c r="H11" s="17">
        <v>0.20251152811888201</v>
      </c>
      <c r="I11" s="17">
        <v>0.15333703457541001</v>
      </c>
      <c r="J11" s="17">
        <v>0.13178619337764899</v>
      </c>
      <c r="K11" s="17">
        <v>6.1991301493413697E-2</v>
      </c>
      <c r="L11" s="17">
        <v>9.0807452419350801E-2</v>
      </c>
      <c r="M11" s="17"/>
      <c r="N11" s="17">
        <v>0.26671099797857201</v>
      </c>
      <c r="O11" s="17">
        <v>0.18292553587004201</v>
      </c>
      <c r="P11" s="17">
        <v>6.7332563223167094E-2</v>
      </c>
      <c r="Q11" s="17">
        <v>0.184153848588271</v>
      </c>
      <c r="R11" s="17">
        <v>0.23729552974333901</v>
      </c>
      <c r="S11" s="17">
        <v>0.13293339634804199</v>
      </c>
      <c r="T11" s="17">
        <v>9.30723999894425E-2</v>
      </c>
      <c r="U11" s="17">
        <v>0.20753214529231001</v>
      </c>
      <c r="V11" s="17">
        <v>0.20240198988011299</v>
      </c>
      <c r="W11" s="17">
        <v>0.14247257969976501</v>
      </c>
      <c r="X11" s="17">
        <v>9.1305135557539496E-2</v>
      </c>
      <c r="Y11" s="17">
        <v>0</v>
      </c>
      <c r="Z11" s="17"/>
      <c r="AA11" s="17">
        <v>0.12644912812980799</v>
      </c>
      <c r="AB11" s="17">
        <v>0.19142397455270499</v>
      </c>
      <c r="AC11" s="17">
        <v>0.24783508852626299</v>
      </c>
      <c r="AD11" s="17">
        <v>0.197225234089735</v>
      </c>
      <c r="AE11" s="17">
        <v>0.18371749280712399</v>
      </c>
      <c r="AF11" s="17"/>
      <c r="AG11" s="17">
        <v>0.13595913275639701</v>
      </c>
      <c r="AH11" s="17">
        <v>0.186836814485113</v>
      </c>
      <c r="AI11" s="17">
        <v>0.16691742100212201</v>
      </c>
      <c r="AJ11" s="17">
        <v>0.2372101501777</v>
      </c>
      <c r="AK11" s="17">
        <v>8.4620433246472004E-2</v>
      </c>
    </row>
    <row r="12" spans="2:37" ht="32" x14ac:dyDescent="0.2">
      <c r="B12" s="18" t="s">
        <v>245</v>
      </c>
      <c r="C12" s="17">
        <v>4.3587054119178001E-2</v>
      </c>
      <c r="D12" s="17">
        <v>3.8337269185579698E-2</v>
      </c>
      <c r="E12" s="17">
        <v>5.09971566140201E-2</v>
      </c>
      <c r="F12" s="17"/>
      <c r="G12" s="17">
        <v>2.92495121660305E-2</v>
      </c>
      <c r="H12" s="17">
        <v>3.4180356908311602E-2</v>
      </c>
      <c r="I12" s="17">
        <v>6.7211224362184699E-2</v>
      </c>
      <c r="J12" s="17">
        <v>6.1698645545552197E-2</v>
      </c>
      <c r="K12" s="17">
        <v>3.0323480308739301E-2</v>
      </c>
      <c r="L12" s="17">
        <v>0</v>
      </c>
      <c r="M12" s="17"/>
      <c r="N12" s="17">
        <v>8.8003128225598096E-2</v>
      </c>
      <c r="O12" s="17">
        <v>6.3206098882924597E-2</v>
      </c>
      <c r="P12" s="17">
        <v>1.8932165079219899E-2</v>
      </c>
      <c r="Q12" s="17">
        <v>0</v>
      </c>
      <c r="R12" s="17">
        <v>2.1869262208081001E-2</v>
      </c>
      <c r="S12" s="17">
        <v>3.7313027836267498E-2</v>
      </c>
      <c r="T12" s="17">
        <v>0</v>
      </c>
      <c r="U12" s="17">
        <v>0</v>
      </c>
      <c r="V12" s="17">
        <v>5.6609044388218503E-2</v>
      </c>
      <c r="W12" s="17">
        <v>3.5362794366144902E-2</v>
      </c>
      <c r="X12" s="17">
        <v>0</v>
      </c>
      <c r="Y12" s="17">
        <v>0.23535323137241601</v>
      </c>
      <c r="Z12" s="17"/>
      <c r="AA12" s="17">
        <v>5.5951920831624799E-2</v>
      </c>
      <c r="AB12" s="17">
        <v>4.7855023547695302E-2</v>
      </c>
      <c r="AC12" s="17">
        <v>2.8105201099244199E-2</v>
      </c>
      <c r="AD12" s="17">
        <v>6.1683992131715201E-2</v>
      </c>
      <c r="AE12" s="17">
        <v>2.1560230430722901E-2</v>
      </c>
      <c r="AF12" s="17"/>
      <c r="AG12" s="17">
        <v>3.80822629965046E-2</v>
      </c>
      <c r="AH12" s="17">
        <v>3.6798041944620601E-2</v>
      </c>
      <c r="AI12" s="17">
        <v>5.4967361350168401E-2</v>
      </c>
      <c r="AJ12" s="17">
        <v>7.8808506869710596E-2</v>
      </c>
      <c r="AK12" s="17">
        <v>4.3893509199863998E-2</v>
      </c>
    </row>
    <row r="13" spans="2:37" ht="32" x14ac:dyDescent="0.2">
      <c r="B13" s="18" t="s">
        <v>246</v>
      </c>
      <c r="C13" s="17">
        <v>0.19142953915861799</v>
      </c>
      <c r="D13" s="17">
        <v>0.20496531666801801</v>
      </c>
      <c r="E13" s="17">
        <v>0.17232370911782699</v>
      </c>
      <c r="F13" s="17"/>
      <c r="G13" s="17">
        <v>0.13382151156433</v>
      </c>
      <c r="H13" s="17">
        <v>0.14746974633509599</v>
      </c>
      <c r="I13" s="17">
        <v>0.207667413923559</v>
      </c>
      <c r="J13" s="17">
        <v>0.21321043580711099</v>
      </c>
      <c r="K13" s="17">
        <v>0.58183340061122202</v>
      </c>
      <c r="L13" s="17">
        <v>0.27606845808949299</v>
      </c>
      <c r="M13" s="17"/>
      <c r="N13" s="17">
        <v>0.172766001328538</v>
      </c>
      <c r="O13" s="17">
        <v>0.27779869313314998</v>
      </c>
      <c r="P13" s="17">
        <v>0.162861823763259</v>
      </c>
      <c r="Q13" s="17">
        <v>0.300927653028433</v>
      </c>
      <c r="R13" s="17">
        <v>0.143281460168251</v>
      </c>
      <c r="S13" s="17">
        <v>0.17444715316531201</v>
      </c>
      <c r="T13" s="17">
        <v>0.247010909650202</v>
      </c>
      <c r="U13" s="17">
        <v>0.13456520251155901</v>
      </c>
      <c r="V13" s="17">
        <v>0.13224855622095999</v>
      </c>
      <c r="W13" s="17">
        <v>0.20563968563833401</v>
      </c>
      <c r="X13" s="17">
        <v>0.22815841598089501</v>
      </c>
      <c r="Y13" s="17">
        <v>9.8125316315583605E-2</v>
      </c>
      <c r="Z13" s="17"/>
      <c r="AA13" s="17">
        <v>0.180113986384877</v>
      </c>
      <c r="AB13" s="17">
        <v>0.119073262059575</v>
      </c>
      <c r="AC13" s="17">
        <v>0.27156296977518302</v>
      </c>
      <c r="AD13" s="17">
        <v>0.25056934578585799</v>
      </c>
      <c r="AE13" s="17">
        <v>0.16526816774721401</v>
      </c>
      <c r="AF13" s="17"/>
      <c r="AG13" s="17">
        <v>0.20626608035065999</v>
      </c>
      <c r="AH13" s="17">
        <v>0.14081553027784899</v>
      </c>
      <c r="AI13" s="17">
        <v>0.226424203078506</v>
      </c>
      <c r="AJ13" s="17">
        <v>0.22605759687348001</v>
      </c>
      <c r="AK13" s="17">
        <v>0.205741942224661</v>
      </c>
    </row>
    <row r="14" spans="2:37" ht="16" x14ac:dyDescent="0.2">
      <c r="B14" s="18" t="s">
        <v>153</v>
      </c>
      <c r="C14" s="19">
        <v>9.7237270383150803E-2</v>
      </c>
      <c r="D14" s="19">
        <v>9.7892554480117994E-2</v>
      </c>
      <c r="E14" s="19">
        <v>9.6312333003203701E-2</v>
      </c>
      <c r="F14" s="19"/>
      <c r="G14" s="19">
        <v>8.9580693511615003E-2</v>
      </c>
      <c r="H14" s="19">
        <v>4.2443799735643002E-2</v>
      </c>
      <c r="I14" s="19">
        <v>0.11198127362177999</v>
      </c>
      <c r="J14" s="19">
        <v>0.19479921871150899</v>
      </c>
      <c r="K14" s="19">
        <v>0.11689074958241299</v>
      </c>
      <c r="L14" s="19">
        <v>0.22001277614130699</v>
      </c>
      <c r="M14" s="19"/>
      <c r="N14" s="19">
        <v>4.0749987747740697E-2</v>
      </c>
      <c r="O14" s="19">
        <v>9.5386559415784694E-2</v>
      </c>
      <c r="P14" s="19">
        <v>0.13034213668952299</v>
      </c>
      <c r="Q14" s="19">
        <v>0.11195757640668801</v>
      </c>
      <c r="R14" s="19">
        <v>2.4098523615431699E-2</v>
      </c>
      <c r="S14" s="19">
        <v>7.1833715290732694E-2</v>
      </c>
      <c r="T14" s="19">
        <v>0.163416742761539</v>
      </c>
      <c r="U14" s="19">
        <v>9.9610319758824201E-2</v>
      </c>
      <c r="V14" s="19">
        <v>0.112648792902881</v>
      </c>
      <c r="W14" s="19">
        <v>0.178721832781188</v>
      </c>
      <c r="X14" s="19">
        <v>0.12461768800218601</v>
      </c>
      <c r="Y14" s="19">
        <v>0.196948214576846</v>
      </c>
      <c r="Z14" s="19"/>
      <c r="AA14" s="19">
        <v>8.6504325206488999E-2</v>
      </c>
      <c r="AB14" s="19">
        <v>8.7125066778117502E-2</v>
      </c>
      <c r="AC14" s="19">
        <v>2.6198099515650101E-2</v>
      </c>
      <c r="AD14" s="19">
        <v>8.1307090986103697E-2</v>
      </c>
      <c r="AE14" s="19">
        <v>0.10073087092472301</v>
      </c>
      <c r="AF14" s="19"/>
      <c r="AG14" s="19">
        <v>7.0584231321089305E-2</v>
      </c>
      <c r="AH14" s="19">
        <v>9.4343531372036493E-2</v>
      </c>
      <c r="AI14" s="19">
        <v>4.5597640611142E-2</v>
      </c>
      <c r="AJ14" s="19">
        <v>0.117270243793232</v>
      </c>
      <c r="AK14" s="19">
        <v>9.3276619283413104E-2</v>
      </c>
    </row>
    <row r="15" spans="2:37" x14ac:dyDescent="0.2">
      <c r="B15" s="16" t="s">
        <v>96</v>
      </c>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254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448</v>
      </c>
      <c r="D7" s="10">
        <v>228</v>
      </c>
      <c r="E7" s="10">
        <v>220</v>
      </c>
      <c r="F7" s="10"/>
      <c r="G7" s="10">
        <v>100</v>
      </c>
      <c r="H7" s="10">
        <v>123</v>
      </c>
      <c r="I7" s="10">
        <v>95</v>
      </c>
      <c r="J7" s="10">
        <v>65</v>
      </c>
      <c r="K7" s="10">
        <v>46</v>
      </c>
      <c r="L7" s="10">
        <v>19</v>
      </c>
      <c r="M7" s="10"/>
      <c r="N7" s="10">
        <v>86</v>
      </c>
      <c r="O7" s="10">
        <v>48</v>
      </c>
      <c r="P7" s="10">
        <v>35</v>
      </c>
      <c r="Q7" s="10">
        <v>23</v>
      </c>
      <c r="R7" s="10">
        <v>31</v>
      </c>
      <c r="S7" s="10">
        <v>46</v>
      </c>
      <c r="T7" s="10">
        <v>28</v>
      </c>
      <c r="U7" s="10">
        <v>16</v>
      </c>
      <c r="V7" s="10">
        <v>65</v>
      </c>
      <c r="W7" s="10">
        <v>35</v>
      </c>
      <c r="X7" s="10">
        <v>25</v>
      </c>
      <c r="Y7" s="10">
        <v>10</v>
      </c>
      <c r="Z7" s="10"/>
      <c r="AA7" s="10">
        <v>68</v>
      </c>
      <c r="AB7" s="10">
        <v>142</v>
      </c>
      <c r="AC7" s="10">
        <v>43</v>
      </c>
      <c r="AD7" s="10">
        <v>91</v>
      </c>
      <c r="AE7" s="10">
        <v>45</v>
      </c>
      <c r="AF7" s="10"/>
      <c r="AG7" s="10">
        <v>68</v>
      </c>
      <c r="AH7" s="10">
        <v>180</v>
      </c>
      <c r="AI7" s="10">
        <v>34</v>
      </c>
      <c r="AJ7" s="10">
        <v>45</v>
      </c>
      <c r="AK7" s="10">
        <v>29</v>
      </c>
    </row>
    <row r="8" spans="2:37" ht="30" customHeight="1" x14ac:dyDescent="0.2">
      <c r="B8" s="11" t="s">
        <v>20</v>
      </c>
      <c r="C8" s="11">
        <v>424</v>
      </c>
      <c r="D8" s="11">
        <v>209</v>
      </c>
      <c r="E8" s="11">
        <v>215</v>
      </c>
      <c r="F8" s="11"/>
      <c r="G8" s="11">
        <v>100</v>
      </c>
      <c r="H8" s="11">
        <v>116</v>
      </c>
      <c r="I8" s="11">
        <v>84</v>
      </c>
      <c r="J8" s="11">
        <v>58</v>
      </c>
      <c r="K8" s="11">
        <v>39</v>
      </c>
      <c r="L8" s="11">
        <v>27</v>
      </c>
      <c r="M8" s="11"/>
      <c r="N8" s="11">
        <v>85</v>
      </c>
      <c r="O8" s="11">
        <v>42</v>
      </c>
      <c r="P8" s="11">
        <v>32</v>
      </c>
      <c r="Q8" s="11">
        <v>22</v>
      </c>
      <c r="R8" s="11">
        <v>30</v>
      </c>
      <c r="S8" s="11">
        <v>46</v>
      </c>
      <c r="T8" s="11">
        <v>23</v>
      </c>
      <c r="U8" s="11">
        <v>12</v>
      </c>
      <c r="V8" s="11">
        <v>63</v>
      </c>
      <c r="W8" s="11">
        <v>35</v>
      </c>
      <c r="X8" s="11">
        <v>24</v>
      </c>
      <c r="Y8" s="11">
        <v>9</v>
      </c>
      <c r="Z8" s="11"/>
      <c r="AA8" s="11">
        <v>65</v>
      </c>
      <c r="AB8" s="11">
        <v>131</v>
      </c>
      <c r="AC8" s="11">
        <v>41</v>
      </c>
      <c r="AD8" s="11">
        <v>89</v>
      </c>
      <c r="AE8" s="11">
        <v>43</v>
      </c>
      <c r="AF8" s="11"/>
      <c r="AG8" s="11">
        <v>66</v>
      </c>
      <c r="AH8" s="11">
        <v>167</v>
      </c>
      <c r="AI8" s="11">
        <v>29</v>
      </c>
      <c r="AJ8" s="11">
        <v>44</v>
      </c>
      <c r="AK8" s="11">
        <v>28</v>
      </c>
    </row>
    <row r="9" spans="2:37" ht="32" x14ac:dyDescent="0.2">
      <c r="B9" s="18" t="s">
        <v>242</v>
      </c>
      <c r="C9" s="17">
        <v>0.36965547886820699</v>
      </c>
      <c r="D9" s="17">
        <v>0.421754082774634</v>
      </c>
      <c r="E9" s="17">
        <v>0.31900973229887902</v>
      </c>
      <c r="F9" s="17"/>
      <c r="G9" s="17">
        <v>0.43658931094193698</v>
      </c>
      <c r="H9" s="17">
        <v>0.43912324880943099</v>
      </c>
      <c r="I9" s="17">
        <v>0.39286800896123403</v>
      </c>
      <c r="J9" s="17">
        <v>0.329916549903153</v>
      </c>
      <c r="K9" s="17">
        <v>0.14932148640099599</v>
      </c>
      <c r="L9" s="17">
        <v>0.15484858026371301</v>
      </c>
      <c r="M9" s="17"/>
      <c r="N9" s="17">
        <v>0.41360254636339899</v>
      </c>
      <c r="O9" s="17">
        <v>0.374041585399224</v>
      </c>
      <c r="P9" s="17">
        <v>0.28588016933218402</v>
      </c>
      <c r="Q9" s="17">
        <v>0.31385103734952602</v>
      </c>
      <c r="R9" s="17">
        <v>0.24962307746078999</v>
      </c>
      <c r="S9" s="17">
        <v>0.38651539561130199</v>
      </c>
      <c r="T9" s="17">
        <v>0.275707884603898</v>
      </c>
      <c r="U9" s="17">
        <v>0.503258840150963</v>
      </c>
      <c r="V9" s="17">
        <v>0.42801180676025802</v>
      </c>
      <c r="W9" s="17">
        <v>0.30223071006008401</v>
      </c>
      <c r="X9" s="17">
        <v>0.37553715878333999</v>
      </c>
      <c r="Y9" s="17">
        <v>0.57664492556856395</v>
      </c>
      <c r="Z9" s="17"/>
      <c r="AA9" s="17">
        <v>0.33557748888751199</v>
      </c>
      <c r="AB9" s="17">
        <v>0.44142699251171702</v>
      </c>
      <c r="AC9" s="17">
        <v>0.208540771837469</v>
      </c>
      <c r="AD9" s="17">
        <v>0.38991683962805701</v>
      </c>
      <c r="AE9" s="17">
        <v>0.35314695213753</v>
      </c>
      <c r="AF9" s="17"/>
      <c r="AG9" s="17">
        <v>0.376093414256708</v>
      </c>
      <c r="AH9" s="17">
        <v>0.38266194669759301</v>
      </c>
      <c r="AI9" s="17">
        <v>0.31748616438045602</v>
      </c>
      <c r="AJ9" s="17">
        <v>0.422080686396334</v>
      </c>
      <c r="AK9" s="17">
        <v>0.37993530805318299</v>
      </c>
    </row>
    <row r="10" spans="2:37" ht="32" x14ac:dyDescent="0.2">
      <c r="B10" s="18" t="s">
        <v>243</v>
      </c>
      <c r="C10" s="17">
        <v>0.205537541314946</v>
      </c>
      <c r="D10" s="17">
        <v>0.21394351578482901</v>
      </c>
      <c r="E10" s="17">
        <v>0.19736598160416099</v>
      </c>
      <c r="F10" s="17"/>
      <c r="G10" s="17">
        <v>0.22915472290130701</v>
      </c>
      <c r="H10" s="17">
        <v>0.199469384345836</v>
      </c>
      <c r="I10" s="17">
        <v>0.22252870510375999</v>
      </c>
      <c r="J10" s="17">
        <v>0.19203146042008201</v>
      </c>
      <c r="K10" s="17">
        <v>0.214474284900976</v>
      </c>
      <c r="L10" s="17">
        <v>0.104972808092547</v>
      </c>
      <c r="M10" s="17"/>
      <c r="N10" s="17">
        <v>0.14403671745826199</v>
      </c>
      <c r="O10" s="17">
        <v>0.16826939512982</v>
      </c>
      <c r="P10" s="17">
        <v>0.251670813952178</v>
      </c>
      <c r="Q10" s="17">
        <v>0.11923350587242799</v>
      </c>
      <c r="R10" s="17">
        <v>0.36426340267009999</v>
      </c>
      <c r="S10" s="17">
        <v>0.225973679320156</v>
      </c>
      <c r="T10" s="17">
        <v>0.20196239893100201</v>
      </c>
      <c r="U10" s="17">
        <v>0.29984269336963199</v>
      </c>
      <c r="V10" s="17">
        <v>0.20182852308426399</v>
      </c>
      <c r="W10" s="17">
        <v>0.236107501447641</v>
      </c>
      <c r="X10" s="17">
        <v>0.17364949122821199</v>
      </c>
      <c r="Y10" s="17">
        <v>0.23217705897145299</v>
      </c>
      <c r="Z10" s="17"/>
      <c r="AA10" s="17">
        <v>0.24811124946689</v>
      </c>
      <c r="AB10" s="17">
        <v>0.198261150804245</v>
      </c>
      <c r="AC10" s="17">
        <v>0.294610748718453</v>
      </c>
      <c r="AD10" s="17">
        <v>0.19028608604876701</v>
      </c>
      <c r="AE10" s="17">
        <v>0.14764424856726699</v>
      </c>
      <c r="AF10" s="17"/>
      <c r="AG10" s="17">
        <v>0.17285222038297399</v>
      </c>
      <c r="AH10" s="17">
        <v>0.22938308147159001</v>
      </c>
      <c r="AI10" s="17">
        <v>0.198503023238219</v>
      </c>
      <c r="AJ10" s="17">
        <v>0.17904005325490999</v>
      </c>
      <c r="AK10" s="17">
        <v>0.23228080236288701</v>
      </c>
    </row>
    <row r="11" spans="2:37" ht="32" x14ac:dyDescent="0.2">
      <c r="B11" s="18" t="s">
        <v>244</v>
      </c>
      <c r="C11" s="17">
        <v>0.10547097878129399</v>
      </c>
      <c r="D11" s="17">
        <v>0.11086432100674</v>
      </c>
      <c r="E11" s="17">
        <v>0.100228038989622</v>
      </c>
      <c r="F11" s="17"/>
      <c r="G11" s="17">
        <v>0.10954948858123401</v>
      </c>
      <c r="H11" s="17">
        <v>0.16518738083260401</v>
      </c>
      <c r="I11" s="17">
        <v>8.9798306035833497E-2</v>
      </c>
      <c r="J11" s="17">
        <v>7.6966921727288903E-2</v>
      </c>
      <c r="K11" s="17">
        <v>6.6311359320160301E-2</v>
      </c>
      <c r="L11" s="17">
        <v>0</v>
      </c>
      <c r="M11" s="17"/>
      <c r="N11" s="17">
        <v>0.12952329885337199</v>
      </c>
      <c r="O11" s="17">
        <v>0.12724085462149001</v>
      </c>
      <c r="P11" s="17">
        <v>8.3211789469449293E-2</v>
      </c>
      <c r="Q11" s="17">
        <v>0.15152476953198801</v>
      </c>
      <c r="R11" s="17">
        <v>7.1268413716718396E-2</v>
      </c>
      <c r="S11" s="17">
        <v>0.11520112784378</v>
      </c>
      <c r="T11" s="17">
        <v>0.17760652634448101</v>
      </c>
      <c r="U11" s="17">
        <v>0</v>
      </c>
      <c r="V11" s="17">
        <v>9.0246636960019999E-2</v>
      </c>
      <c r="W11" s="17">
        <v>0.102778088504255</v>
      </c>
      <c r="X11" s="17">
        <v>6.2918545308613599E-2</v>
      </c>
      <c r="Y11" s="17">
        <v>0</v>
      </c>
      <c r="Z11" s="17"/>
      <c r="AA11" s="17">
        <v>6.36214505453402E-2</v>
      </c>
      <c r="AB11" s="17">
        <v>0.13624969912562299</v>
      </c>
      <c r="AC11" s="17">
        <v>4.1788158537572499E-2</v>
      </c>
      <c r="AD11" s="17">
        <v>0.119663531359104</v>
      </c>
      <c r="AE11" s="17">
        <v>0.146452713075158</v>
      </c>
      <c r="AF11" s="17"/>
      <c r="AG11" s="17">
        <v>5.0463952541299803E-2</v>
      </c>
      <c r="AH11" s="17">
        <v>0.13485024345077701</v>
      </c>
      <c r="AI11" s="17">
        <v>2.8124158473572799E-2</v>
      </c>
      <c r="AJ11" s="17">
        <v>7.2341105243089093E-2</v>
      </c>
      <c r="AK11" s="17">
        <v>0.16475605015130801</v>
      </c>
    </row>
    <row r="12" spans="2:37" ht="32" x14ac:dyDescent="0.2">
      <c r="B12" s="18" t="s">
        <v>245</v>
      </c>
      <c r="C12" s="17">
        <v>4.7155946691519499E-2</v>
      </c>
      <c r="D12" s="17">
        <v>3.2086729940536803E-2</v>
      </c>
      <c r="E12" s="17">
        <v>6.1804932947260902E-2</v>
      </c>
      <c r="F12" s="17"/>
      <c r="G12" s="17">
        <v>7.7206749448451295E-2</v>
      </c>
      <c r="H12" s="17">
        <v>5.1500692036578699E-2</v>
      </c>
      <c r="I12" s="17">
        <v>7.4706589975975193E-2</v>
      </c>
      <c r="J12" s="17">
        <v>0</v>
      </c>
      <c r="K12" s="17">
        <v>0</v>
      </c>
      <c r="L12" s="17">
        <v>0</v>
      </c>
      <c r="M12" s="17"/>
      <c r="N12" s="17">
        <v>8.9911122913508307E-2</v>
      </c>
      <c r="O12" s="17">
        <v>2.9048540853954301E-2</v>
      </c>
      <c r="P12" s="17">
        <v>0</v>
      </c>
      <c r="Q12" s="17">
        <v>0</v>
      </c>
      <c r="R12" s="17">
        <v>4.4553020791438802E-2</v>
      </c>
      <c r="S12" s="17">
        <v>5.40956028680619E-2</v>
      </c>
      <c r="T12" s="17">
        <v>0</v>
      </c>
      <c r="U12" s="17">
        <v>0</v>
      </c>
      <c r="V12" s="17">
        <v>8.8528415308012906E-2</v>
      </c>
      <c r="W12" s="17">
        <v>2.5789508653990701E-2</v>
      </c>
      <c r="X12" s="17">
        <v>3.1646936302099103E-2</v>
      </c>
      <c r="Y12" s="17">
        <v>0</v>
      </c>
      <c r="Z12" s="17"/>
      <c r="AA12" s="17">
        <v>3.5924124738697397E-2</v>
      </c>
      <c r="AB12" s="17">
        <v>5.3416905131999398E-2</v>
      </c>
      <c r="AC12" s="17">
        <v>3.1056570757573398E-2</v>
      </c>
      <c r="AD12" s="17">
        <v>2.5225043815824098E-2</v>
      </c>
      <c r="AE12" s="17">
        <v>0.11264740175508201</v>
      </c>
      <c r="AF12" s="17"/>
      <c r="AG12" s="17">
        <v>2.2573694821308301E-2</v>
      </c>
      <c r="AH12" s="17">
        <v>5.75131498418213E-2</v>
      </c>
      <c r="AI12" s="17">
        <v>0</v>
      </c>
      <c r="AJ12" s="17">
        <v>3.9640469858530397E-2</v>
      </c>
      <c r="AK12" s="17">
        <v>0.126672918813962</v>
      </c>
    </row>
    <row r="13" spans="2:37" ht="32" x14ac:dyDescent="0.2">
      <c r="B13" s="18" t="s">
        <v>246</v>
      </c>
      <c r="C13" s="17">
        <v>0.16189214772020999</v>
      </c>
      <c r="D13" s="17">
        <v>0.15772760006042999</v>
      </c>
      <c r="E13" s="17">
        <v>0.165940559952753</v>
      </c>
      <c r="F13" s="17"/>
      <c r="G13" s="17">
        <v>9.0969139409909805E-2</v>
      </c>
      <c r="H13" s="17">
        <v>0.107788248081902</v>
      </c>
      <c r="I13" s="17">
        <v>0.13451277966869199</v>
      </c>
      <c r="J13" s="17">
        <v>0.22352314192967301</v>
      </c>
      <c r="K13" s="17">
        <v>0.34898093157238103</v>
      </c>
      <c r="L13" s="17">
        <v>0.33997086630655798</v>
      </c>
      <c r="M13" s="17"/>
      <c r="N13" s="17">
        <v>0.150092056678099</v>
      </c>
      <c r="O13" s="17">
        <v>0.20057725368241799</v>
      </c>
      <c r="P13" s="17">
        <v>0.25129266491843699</v>
      </c>
      <c r="Q13" s="17">
        <v>0.19231529423972701</v>
      </c>
      <c r="R13" s="17">
        <v>0.14208648046275099</v>
      </c>
      <c r="S13" s="17">
        <v>0.15404959526954101</v>
      </c>
      <c r="T13" s="17">
        <v>0.20250905210956699</v>
      </c>
      <c r="U13" s="17">
        <v>0.19689846647940501</v>
      </c>
      <c r="V13" s="17">
        <v>6.7514280618439601E-2</v>
      </c>
      <c r="W13" s="17">
        <v>0.16687344943947399</v>
      </c>
      <c r="X13" s="17">
        <v>0.20401395072888101</v>
      </c>
      <c r="Y13" s="17">
        <v>0.191178015459983</v>
      </c>
      <c r="Z13" s="17"/>
      <c r="AA13" s="17">
        <v>0.19856705514172099</v>
      </c>
      <c r="AB13" s="17">
        <v>0.11681695839355</v>
      </c>
      <c r="AC13" s="17">
        <v>0.22770107612964699</v>
      </c>
      <c r="AD13" s="17">
        <v>0.19308761532976801</v>
      </c>
      <c r="AE13" s="17">
        <v>0.127399882913102</v>
      </c>
      <c r="AF13" s="17"/>
      <c r="AG13" s="17">
        <v>0.225794024835379</v>
      </c>
      <c r="AH13" s="17">
        <v>0.11584675366012299</v>
      </c>
      <c r="AI13" s="17">
        <v>0.21901747641511199</v>
      </c>
      <c r="AJ13" s="17">
        <v>0.26312253094736299</v>
      </c>
      <c r="AK13" s="17">
        <v>6.0091584190245198E-2</v>
      </c>
    </row>
    <row r="14" spans="2:37" ht="16" x14ac:dyDescent="0.2">
      <c r="B14" s="18" t="s">
        <v>153</v>
      </c>
      <c r="C14" s="19">
        <v>0.110287906623821</v>
      </c>
      <c r="D14" s="19">
        <v>6.3623750432830403E-2</v>
      </c>
      <c r="E14" s="19">
        <v>0.15565075420732399</v>
      </c>
      <c r="F14" s="19"/>
      <c r="G14" s="19">
        <v>5.6530588717162503E-2</v>
      </c>
      <c r="H14" s="19">
        <v>3.6931045893648498E-2</v>
      </c>
      <c r="I14" s="19">
        <v>8.5585610254505895E-2</v>
      </c>
      <c r="J14" s="19">
        <v>0.177561926019802</v>
      </c>
      <c r="K14" s="19">
        <v>0.22091193780548701</v>
      </c>
      <c r="L14" s="19">
        <v>0.40020774533718301</v>
      </c>
      <c r="M14" s="19"/>
      <c r="N14" s="19">
        <v>7.2834257733360996E-2</v>
      </c>
      <c r="O14" s="19">
        <v>0.100822370313094</v>
      </c>
      <c r="P14" s="19">
        <v>0.127944562327752</v>
      </c>
      <c r="Q14" s="19">
        <v>0.223075393006331</v>
      </c>
      <c r="R14" s="19">
        <v>0.12820560489820201</v>
      </c>
      <c r="S14" s="19">
        <v>6.4164599087158103E-2</v>
      </c>
      <c r="T14" s="19">
        <v>0.14221413801105301</v>
      </c>
      <c r="U14" s="19">
        <v>0</v>
      </c>
      <c r="V14" s="19">
        <v>0.123870337269005</v>
      </c>
      <c r="W14" s="19">
        <v>0.16622074189455499</v>
      </c>
      <c r="X14" s="19">
        <v>0.15223391764885499</v>
      </c>
      <c r="Y14" s="19">
        <v>0</v>
      </c>
      <c r="Z14" s="19"/>
      <c r="AA14" s="19">
        <v>0.11819863121983901</v>
      </c>
      <c r="AB14" s="19">
        <v>5.3828294032865098E-2</v>
      </c>
      <c r="AC14" s="19">
        <v>0.196302674019285</v>
      </c>
      <c r="AD14" s="19">
        <v>8.1820883818479101E-2</v>
      </c>
      <c r="AE14" s="19">
        <v>0.112708801551861</v>
      </c>
      <c r="AF14" s="19"/>
      <c r="AG14" s="19">
        <v>0.15222269316233</v>
      </c>
      <c r="AH14" s="19">
        <v>7.9744824878095394E-2</v>
      </c>
      <c r="AI14" s="19">
        <v>0.23686917749264</v>
      </c>
      <c r="AJ14" s="19">
        <v>2.37751542997728E-2</v>
      </c>
      <c r="AK14" s="19">
        <v>3.6263336428415401E-2</v>
      </c>
    </row>
    <row r="15" spans="2:37" x14ac:dyDescent="0.2">
      <c r="B15" s="16" t="s">
        <v>96</v>
      </c>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255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1685</v>
      </c>
      <c r="D7" s="10">
        <v>876</v>
      </c>
      <c r="E7" s="10">
        <v>809</v>
      </c>
      <c r="F7" s="10"/>
      <c r="G7" s="10">
        <v>197</v>
      </c>
      <c r="H7" s="10">
        <v>282</v>
      </c>
      <c r="I7" s="10">
        <v>299</v>
      </c>
      <c r="J7" s="10">
        <v>327</v>
      </c>
      <c r="K7" s="10">
        <v>288</v>
      </c>
      <c r="L7" s="10">
        <v>292</v>
      </c>
      <c r="M7" s="10"/>
      <c r="N7" s="10">
        <v>198</v>
      </c>
      <c r="O7" s="10">
        <v>240</v>
      </c>
      <c r="P7" s="10">
        <v>151</v>
      </c>
      <c r="Q7" s="10">
        <v>148</v>
      </c>
      <c r="R7" s="10">
        <v>120</v>
      </c>
      <c r="S7" s="10">
        <v>152</v>
      </c>
      <c r="T7" s="10">
        <v>148</v>
      </c>
      <c r="U7" s="10">
        <v>75</v>
      </c>
      <c r="V7" s="10">
        <v>178</v>
      </c>
      <c r="W7" s="10">
        <v>134</v>
      </c>
      <c r="X7" s="10">
        <v>88</v>
      </c>
      <c r="Y7" s="10">
        <v>53</v>
      </c>
      <c r="Z7" s="10"/>
      <c r="AA7" s="10">
        <v>270</v>
      </c>
      <c r="AB7" s="10">
        <v>368</v>
      </c>
      <c r="AC7" s="10">
        <v>174</v>
      </c>
      <c r="AD7" s="10">
        <v>394</v>
      </c>
      <c r="AE7" s="10">
        <v>146</v>
      </c>
      <c r="AF7" s="10"/>
      <c r="AG7" s="10">
        <v>325</v>
      </c>
      <c r="AH7" s="10">
        <v>583</v>
      </c>
      <c r="AI7" s="10">
        <v>159</v>
      </c>
      <c r="AJ7" s="10">
        <v>183</v>
      </c>
      <c r="AK7" s="10">
        <v>82</v>
      </c>
    </row>
    <row r="8" spans="2:37" ht="30" customHeight="1" x14ac:dyDescent="0.2">
      <c r="B8" s="11" t="s">
        <v>20</v>
      </c>
      <c r="C8" s="11">
        <v>1671</v>
      </c>
      <c r="D8" s="11">
        <v>808</v>
      </c>
      <c r="E8" s="11">
        <v>863</v>
      </c>
      <c r="F8" s="11"/>
      <c r="G8" s="11">
        <v>195</v>
      </c>
      <c r="H8" s="11">
        <v>269</v>
      </c>
      <c r="I8" s="11">
        <v>269</v>
      </c>
      <c r="J8" s="11">
        <v>299</v>
      </c>
      <c r="K8" s="11">
        <v>255</v>
      </c>
      <c r="L8" s="11">
        <v>384</v>
      </c>
      <c r="M8" s="11"/>
      <c r="N8" s="11">
        <v>203</v>
      </c>
      <c r="O8" s="11">
        <v>228</v>
      </c>
      <c r="P8" s="11">
        <v>144</v>
      </c>
      <c r="Q8" s="11">
        <v>156</v>
      </c>
      <c r="R8" s="11">
        <v>118</v>
      </c>
      <c r="S8" s="11">
        <v>151</v>
      </c>
      <c r="T8" s="11">
        <v>143</v>
      </c>
      <c r="U8" s="11">
        <v>65</v>
      </c>
      <c r="V8" s="11">
        <v>185</v>
      </c>
      <c r="W8" s="11">
        <v>144</v>
      </c>
      <c r="X8" s="11">
        <v>81</v>
      </c>
      <c r="Y8" s="11">
        <v>53</v>
      </c>
      <c r="Z8" s="11"/>
      <c r="AA8" s="11">
        <v>265</v>
      </c>
      <c r="AB8" s="11">
        <v>348</v>
      </c>
      <c r="AC8" s="11">
        <v>175</v>
      </c>
      <c r="AD8" s="11">
        <v>399</v>
      </c>
      <c r="AE8" s="11">
        <v>143</v>
      </c>
      <c r="AF8" s="11"/>
      <c r="AG8" s="11">
        <v>325</v>
      </c>
      <c r="AH8" s="11">
        <v>561</v>
      </c>
      <c r="AI8" s="11">
        <v>159</v>
      </c>
      <c r="AJ8" s="11">
        <v>182</v>
      </c>
      <c r="AK8" s="11">
        <v>80</v>
      </c>
    </row>
    <row r="9" spans="2:37" ht="32" x14ac:dyDescent="0.2">
      <c r="B9" s="18" t="s">
        <v>242</v>
      </c>
      <c r="C9" s="17">
        <v>0.272484110579716</v>
      </c>
      <c r="D9" s="17">
        <v>0.30848215036479099</v>
      </c>
      <c r="E9" s="17">
        <v>0.23877779490245199</v>
      </c>
      <c r="F9" s="17"/>
      <c r="G9" s="17">
        <v>0.372314402055407</v>
      </c>
      <c r="H9" s="17">
        <v>0.388021526905175</v>
      </c>
      <c r="I9" s="17">
        <v>0.31387004789423001</v>
      </c>
      <c r="J9" s="17">
        <v>0.262504001769303</v>
      </c>
      <c r="K9" s="17">
        <v>0.21277196559344899</v>
      </c>
      <c r="L9" s="17">
        <v>0.15918217921158201</v>
      </c>
      <c r="M9" s="17"/>
      <c r="N9" s="17">
        <v>0.321930163306342</v>
      </c>
      <c r="O9" s="17">
        <v>0.26754199895575598</v>
      </c>
      <c r="P9" s="17">
        <v>0.25924646813625202</v>
      </c>
      <c r="Q9" s="17">
        <v>0.24662800487373401</v>
      </c>
      <c r="R9" s="17">
        <v>0.20483112372336901</v>
      </c>
      <c r="S9" s="17">
        <v>0.36602937191057</v>
      </c>
      <c r="T9" s="17">
        <v>0.22608886434801001</v>
      </c>
      <c r="U9" s="17">
        <v>0.32374105097199901</v>
      </c>
      <c r="V9" s="17">
        <v>0.28247879584698599</v>
      </c>
      <c r="W9" s="17">
        <v>0.24908085159548099</v>
      </c>
      <c r="X9" s="17">
        <v>0.23151827613860601</v>
      </c>
      <c r="Y9" s="17">
        <v>0.25516197682265401</v>
      </c>
      <c r="Z9" s="17"/>
      <c r="AA9" s="17">
        <v>0.31843835005617999</v>
      </c>
      <c r="AB9" s="17">
        <v>0.30255685010575101</v>
      </c>
      <c r="AC9" s="17">
        <v>0.24249424041628401</v>
      </c>
      <c r="AD9" s="17">
        <v>0.247893775472036</v>
      </c>
      <c r="AE9" s="17">
        <v>0.32236627663483802</v>
      </c>
      <c r="AF9" s="17"/>
      <c r="AG9" s="17">
        <v>0.274796653601594</v>
      </c>
      <c r="AH9" s="17">
        <v>0.28157208682849499</v>
      </c>
      <c r="AI9" s="17">
        <v>0.25019657633327003</v>
      </c>
      <c r="AJ9" s="17">
        <v>0.23872751267626899</v>
      </c>
      <c r="AK9" s="17">
        <v>0.27907820659657601</v>
      </c>
    </row>
    <row r="10" spans="2:37" ht="32" x14ac:dyDescent="0.2">
      <c r="B10" s="18" t="s">
        <v>243</v>
      </c>
      <c r="C10" s="17">
        <v>0.13010264249666401</v>
      </c>
      <c r="D10" s="17">
        <v>0.14435738451315</v>
      </c>
      <c r="E10" s="17">
        <v>0.116755392558216</v>
      </c>
      <c r="F10" s="17"/>
      <c r="G10" s="17">
        <v>0.19699746420681599</v>
      </c>
      <c r="H10" s="17">
        <v>0.19951308351985</v>
      </c>
      <c r="I10" s="17">
        <v>0.15170709660273399</v>
      </c>
      <c r="J10" s="17">
        <v>0.11316926510353099</v>
      </c>
      <c r="K10" s="17">
        <v>0.106391254605969</v>
      </c>
      <c r="L10" s="17">
        <v>6.1239525199107997E-2</v>
      </c>
      <c r="M10" s="17"/>
      <c r="N10" s="17">
        <v>0.161072578574353</v>
      </c>
      <c r="O10" s="17">
        <v>6.2502942882812093E-2</v>
      </c>
      <c r="P10" s="17">
        <v>0.11245717080479301</v>
      </c>
      <c r="Q10" s="17">
        <v>8.02734104928092E-2</v>
      </c>
      <c r="R10" s="17">
        <v>0.19349887486988601</v>
      </c>
      <c r="S10" s="17">
        <v>0.16280528405797701</v>
      </c>
      <c r="T10" s="17">
        <v>9.8410026399510298E-2</v>
      </c>
      <c r="U10" s="17">
        <v>0.21788102429083001</v>
      </c>
      <c r="V10" s="17">
        <v>0.18668345484888599</v>
      </c>
      <c r="W10" s="17">
        <v>0.10546003951633701</v>
      </c>
      <c r="X10" s="17">
        <v>0.14236493135217701</v>
      </c>
      <c r="Y10" s="17">
        <v>9.0817740837237301E-2</v>
      </c>
      <c r="Z10" s="17"/>
      <c r="AA10" s="17">
        <v>9.7444951529402801E-2</v>
      </c>
      <c r="AB10" s="17">
        <v>0.17254758220430799</v>
      </c>
      <c r="AC10" s="17">
        <v>0.106144052300037</v>
      </c>
      <c r="AD10" s="17">
        <v>0.13847533994155301</v>
      </c>
      <c r="AE10" s="17">
        <v>0.18338255139214801</v>
      </c>
      <c r="AF10" s="17"/>
      <c r="AG10" s="17">
        <v>9.9050722662450894E-2</v>
      </c>
      <c r="AH10" s="17">
        <v>0.152846096616194</v>
      </c>
      <c r="AI10" s="17">
        <v>0.11877956601353699</v>
      </c>
      <c r="AJ10" s="17">
        <v>0.17852315696822799</v>
      </c>
      <c r="AK10" s="17">
        <v>0.17942909490346901</v>
      </c>
    </row>
    <row r="11" spans="2:37" ht="32" x14ac:dyDescent="0.2">
      <c r="B11" s="18" t="s">
        <v>244</v>
      </c>
      <c r="C11" s="17">
        <v>8.5898959087966395E-2</v>
      </c>
      <c r="D11" s="17">
        <v>0.10687736001477</v>
      </c>
      <c r="E11" s="17">
        <v>6.6256094969119605E-2</v>
      </c>
      <c r="F11" s="17"/>
      <c r="G11" s="17">
        <v>0.136530070344247</v>
      </c>
      <c r="H11" s="17">
        <v>7.9770785778903799E-2</v>
      </c>
      <c r="I11" s="17">
        <v>9.3680313960230396E-2</v>
      </c>
      <c r="J11" s="17">
        <v>9.9689185743184305E-2</v>
      </c>
      <c r="K11" s="17">
        <v>9.0244786969194801E-2</v>
      </c>
      <c r="L11" s="17">
        <v>4.5405373361149699E-2</v>
      </c>
      <c r="M11" s="17"/>
      <c r="N11" s="17">
        <v>0.111478801065634</v>
      </c>
      <c r="O11" s="17">
        <v>0.10421711797515799</v>
      </c>
      <c r="P11" s="17">
        <v>8.8547168511833502E-2</v>
      </c>
      <c r="Q11" s="17">
        <v>8.5824823525077101E-2</v>
      </c>
      <c r="R11" s="17">
        <v>0.108274260287955</v>
      </c>
      <c r="S11" s="17">
        <v>8.8900375746567895E-2</v>
      </c>
      <c r="T11" s="17">
        <v>6.3053315731089396E-2</v>
      </c>
      <c r="U11" s="17">
        <v>8.3963698122597796E-2</v>
      </c>
      <c r="V11" s="17">
        <v>6.9770417292180295E-2</v>
      </c>
      <c r="W11" s="17">
        <v>6.1113047721501598E-2</v>
      </c>
      <c r="X11" s="17">
        <v>8.9213859223078604E-2</v>
      </c>
      <c r="Y11" s="17">
        <v>2.65364333639675E-2</v>
      </c>
      <c r="Z11" s="17"/>
      <c r="AA11" s="17">
        <v>0.10563183723950299</v>
      </c>
      <c r="AB11" s="17">
        <v>0.10332503813760199</v>
      </c>
      <c r="AC11" s="17">
        <v>6.5878453907301598E-2</v>
      </c>
      <c r="AD11" s="17">
        <v>9.0644756231548801E-2</v>
      </c>
      <c r="AE11" s="17">
        <v>0.106296176186116</v>
      </c>
      <c r="AF11" s="17"/>
      <c r="AG11" s="17">
        <v>8.5955097118176393E-2</v>
      </c>
      <c r="AH11" s="17">
        <v>8.89642036745803E-2</v>
      </c>
      <c r="AI11" s="17">
        <v>5.38149051497143E-2</v>
      </c>
      <c r="AJ11" s="17">
        <v>9.6196479895062595E-2</v>
      </c>
      <c r="AK11" s="17">
        <v>0.10578057078478401</v>
      </c>
    </row>
    <row r="12" spans="2:37" ht="32" x14ac:dyDescent="0.2">
      <c r="B12" s="18" t="s">
        <v>245</v>
      </c>
      <c r="C12" s="17">
        <v>4.2810573861993599E-2</v>
      </c>
      <c r="D12" s="17">
        <v>4.3945955495197198E-2</v>
      </c>
      <c r="E12" s="17">
        <v>4.1747473427319701E-2</v>
      </c>
      <c r="F12" s="17"/>
      <c r="G12" s="17">
        <v>4.5567748305675802E-2</v>
      </c>
      <c r="H12" s="17">
        <v>7.3582802718362095E-2</v>
      </c>
      <c r="I12" s="17">
        <v>4.4786409704980303E-2</v>
      </c>
      <c r="J12" s="17">
        <v>3.9775029917631197E-2</v>
      </c>
      <c r="K12" s="17">
        <v>2.80100415336558E-2</v>
      </c>
      <c r="L12" s="17">
        <v>3.0632896447274498E-2</v>
      </c>
      <c r="M12" s="17"/>
      <c r="N12" s="17">
        <v>5.3919597549926798E-2</v>
      </c>
      <c r="O12" s="17">
        <v>3.7024766267164597E-2</v>
      </c>
      <c r="P12" s="17">
        <v>4.4337715689757598E-2</v>
      </c>
      <c r="Q12" s="17">
        <v>2.17052940000813E-2</v>
      </c>
      <c r="R12" s="17">
        <v>4.4753176204999801E-2</v>
      </c>
      <c r="S12" s="17">
        <v>4.6613480618337103E-2</v>
      </c>
      <c r="T12" s="17">
        <v>7.2295804083242904E-2</v>
      </c>
      <c r="U12" s="17">
        <v>3.30256194575771E-2</v>
      </c>
      <c r="V12" s="17">
        <v>4.1352409085172598E-2</v>
      </c>
      <c r="W12" s="17">
        <v>3.1651648462395501E-2</v>
      </c>
      <c r="X12" s="17">
        <v>2.8659698701885099E-2</v>
      </c>
      <c r="Y12" s="17">
        <v>5.7372824260650199E-2</v>
      </c>
      <c r="Z12" s="17"/>
      <c r="AA12" s="17">
        <v>2.5310418133624599E-2</v>
      </c>
      <c r="AB12" s="17">
        <v>5.0492212029581797E-2</v>
      </c>
      <c r="AC12" s="17">
        <v>2.90950418591636E-2</v>
      </c>
      <c r="AD12" s="17">
        <v>5.3591760320655997E-2</v>
      </c>
      <c r="AE12" s="17">
        <v>4.1597733912475801E-2</v>
      </c>
      <c r="AF12" s="17"/>
      <c r="AG12" s="17">
        <v>3.69509154621432E-2</v>
      </c>
      <c r="AH12" s="17">
        <v>5.3025247185467403E-2</v>
      </c>
      <c r="AI12" s="17">
        <v>2.8329055047017101E-2</v>
      </c>
      <c r="AJ12" s="17">
        <v>3.8094424049281303E-2</v>
      </c>
      <c r="AK12" s="17">
        <v>6.3019443456694899E-2</v>
      </c>
    </row>
    <row r="13" spans="2:37" ht="32" x14ac:dyDescent="0.2">
      <c r="B13" s="18" t="s">
        <v>246</v>
      </c>
      <c r="C13" s="17">
        <v>0.26050947735753599</v>
      </c>
      <c r="D13" s="17">
        <v>0.22693927726805799</v>
      </c>
      <c r="E13" s="17">
        <v>0.29194251560963802</v>
      </c>
      <c r="F13" s="17"/>
      <c r="G13" s="17">
        <v>0.16005725348521399</v>
      </c>
      <c r="H13" s="17">
        <v>0.188067765844152</v>
      </c>
      <c r="I13" s="17">
        <v>0.223191679840959</v>
      </c>
      <c r="J13" s="17">
        <v>0.27374200118486403</v>
      </c>
      <c r="K13" s="17">
        <v>0.31189734207953201</v>
      </c>
      <c r="L13" s="17">
        <v>0.34401662621776502</v>
      </c>
      <c r="M13" s="17"/>
      <c r="N13" s="17">
        <v>0.18302698029075101</v>
      </c>
      <c r="O13" s="17">
        <v>0.28727090614394002</v>
      </c>
      <c r="P13" s="17">
        <v>0.26864615390700902</v>
      </c>
      <c r="Q13" s="17">
        <v>0.33134471545378302</v>
      </c>
      <c r="R13" s="17">
        <v>0.24774229574802301</v>
      </c>
      <c r="S13" s="17">
        <v>0.220014939317804</v>
      </c>
      <c r="T13" s="17">
        <v>0.31365355244149801</v>
      </c>
      <c r="U13" s="17">
        <v>0.16413124964005499</v>
      </c>
      <c r="V13" s="17">
        <v>0.21808849531736599</v>
      </c>
      <c r="W13" s="17">
        <v>0.27700125056767599</v>
      </c>
      <c r="X13" s="17">
        <v>0.33088321512845598</v>
      </c>
      <c r="Y13" s="17">
        <v>0.32513746689405199</v>
      </c>
      <c r="Z13" s="17"/>
      <c r="AA13" s="17">
        <v>0.28410654539414398</v>
      </c>
      <c r="AB13" s="17">
        <v>0.22770912333037799</v>
      </c>
      <c r="AC13" s="17">
        <v>0.28598450952028298</v>
      </c>
      <c r="AD13" s="17">
        <v>0.28257827881901598</v>
      </c>
      <c r="AE13" s="17">
        <v>0.18962667876453099</v>
      </c>
      <c r="AF13" s="17"/>
      <c r="AG13" s="17">
        <v>0.291120098479899</v>
      </c>
      <c r="AH13" s="17">
        <v>0.25370672028192798</v>
      </c>
      <c r="AI13" s="17">
        <v>0.25281078971829901</v>
      </c>
      <c r="AJ13" s="17">
        <v>0.27756976699885</v>
      </c>
      <c r="AK13" s="17">
        <v>0.22869146372664001</v>
      </c>
    </row>
    <row r="14" spans="2:37" ht="16" x14ac:dyDescent="0.2">
      <c r="B14" s="18" t="s">
        <v>153</v>
      </c>
      <c r="C14" s="19">
        <v>0.20819423661612099</v>
      </c>
      <c r="D14" s="19">
        <v>0.169397872344036</v>
      </c>
      <c r="E14" s="19">
        <v>0.24452072853325399</v>
      </c>
      <c r="F14" s="19"/>
      <c r="G14" s="19">
        <v>8.8533061602641294E-2</v>
      </c>
      <c r="H14" s="19">
        <v>7.1044035233556901E-2</v>
      </c>
      <c r="I14" s="19">
        <v>0.17276445199686599</v>
      </c>
      <c r="J14" s="19">
        <v>0.21112051628148701</v>
      </c>
      <c r="K14" s="19">
        <v>0.25068460921819702</v>
      </c>
      <c r="L14" s="19">
        <v>0.35952339956312301</v>
      </c>
      <c r="M14" s="19"/>
      <c r="N14" s="19">
        <v>0.16857187921299299</v>
      </c>
      <c r="O14" s="19">
        <v>0.241442267775169</v>
      </c>
      <c r="P14" s="19">
        <v>0.22676532295035501</v>
      </c>
      <c r="Q14" s="19">
        <v>0.23422375165451501</v>
      </c>
      <c r="R14" s="19">
        <v>0.200900269165768</v>
      </c>
      <c r="S14" s="19">
        <v>0.115636548348744</v>
      </c>
      <c r="T14" s="19">
        <v>0.22649843699664901</v>
      </c>
      <c r="U14" s="19">
        <v>0.17725735751694099</v>
      </c>
      <c r="V14" s="19">
        <v>0.20162642760940799</v>
      </c>
      <c r="W14" s="19">
        <v>0.275693162136607</v>
      </c>
      <c r="X14" s="19">
        <v>0.17736001945579699</v>
      </c>
      <c r="Y14" s="19">
        <v>0.24497355782144001</v>
      </c>
      <c r="Z14" s="19"/>
      <c r="AA14" s="19">
        <v>0.169067897647146</v>
      </c>
      <c r="AB14" s="19">
        <v>0.14336919419238001</v>
      </c>
      <c r="AC14" s="19">
        <v>0.27040370199693098</v>
      </c>
      <c r="AD14" s="19">
        <v>0.18681608921519</v>
      </c>
      <c r="AE14" s="19">
        <v>0.15673058310989199</v>
      </c>
      <c r="AF14" s="19"/>
      <c r="AG14" s="19">
        <v>0.21212651267573801</v>
      </c>
      <c r="AH14" s="19">
        <v>0.16988564541333501</v>
      </c>
      <c r="AI14" s="19">
        <v>0.29606910773816297</v>
      </c>
      <c r="AJ14" s="19">
        <v>0.17088865941230799</v>
      </c>
      <c r="AK14" s="19">
        <v>0.14400122053183601</v>
      </c>
    </row>
    <row r="15" spans="2:37" x14ac:dyDescent="0.2">
      <c r="B15" s="16" t="s">
        <v>96</v>
      </c>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256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527</v>
      </c>
      <c r="D7" s="10">
        <v>271</v>
      </c>
      <c r="E7" s="10">
        <v>256</v>
      </c>
      <c r="F7" s="10"/>
      <c r="G7" s="10">
        <v>54</v>
      </c>
      <c r="H7" s="10">
        <v>105</v>
      </c>
      <c r="I7" s="10">
        <v>123</v>
      </c>
      <c r="J7" s="10">
        <v>107</v>
      </c>
      <c r="K7" s="10">
        <v>78</v>
      </c>
      <c r="L7" s="10">
        <v>60</v>
      </c>
      <c r="M7" s="10"/>
      <c r="N7" s="10">
        <v>73</v>
      </c>
      <c r="O7" s="10">
        <v>59</v>
      </c>
      <c r="P7" s="10">
        <v>42</v>
      </c>
      <c r="Q7" s="10">
        <v>40</v>
      </c>
      <c r="R7" s="10">
        <v>41</v>
      </c>
      <c r="S7" s="10">
        <v>51</v>
      </c>
      <c r="T7" s="10">
        <v>45</v>
      </c>
      <c r="U7" s="10">
        <v>23</v>
      </c>
      <c r="V7" s="10">
        <v>61</v>
      </c>
      <c r="W7" s="10">
        <v>42</v>
      </c>
      <c r="X7" s="10">
        <v>27</v>
      </c>
      <c r="Y7" s="10">
        <v>23</v>
      </c>
      <c r="Z7" s="10"/>
      <c r="AA7" s="10">
        <v>78</v>
      </c>
      <c r="AB7" s="10">
        <v>126</v>
      </c>
      <c r="AC7" s="10">
        <v>54</v>
      </c>
      <c r="AD7" s="10">
        <v>122</v>
      </c>
      <c r="AE7" s="10">
        <v>51</v>
      </c>
      <c r="AF7" s="10"/>
      <c r="AG7" s="10">
        <v>91</v>
      </c>
      <c r="AH7" s="10">
        <v>202</v>
      </c>
      <c r="AI7" s="10">
        <v>48</v>
      </c>
      <c r="AJ7" s="10">
        <v>63</v>
      </c>
      <c r="AK7" s="10">
        <v>29</v>
      </c>
    </row>
    <row r="8" spans="2:37" ht="30" customHeight="1" x14ac:dyDescent="0.2">
      <c r="B8" s="11" t="s">
        <v>20</v>
      </c>
      <c r="C8" s="11">
        <v>508</v>
      </c>
      <c r="D8" s="11">
        <v>248</v>
      </c>
      <c r="E8" s="11">
        <v>260</v>
      </c>
      <c r="F8" s="11"/>
      <c r="G8" s="11">
        <v>54</v>
      </c>
      <c r="H8" s="11">
        <v>99</v>
      </c>
      <c r="I8" s="11">
        <v>111</v>
      </c>
      <c r="J8" s="11">
        <v>97</v>
      </c>
      <c r="K8" s="11">
        <v>67</v>
      </c>
      <c r="L8" s="11">
        <v>79</v>
      </c>
      <c r="M8" s="11"/>
      <c r="N8" s="11">
        <v>72</v>
      </c>
      <c r="O8" s="11">
        <v>53</v>
      </c>
      <c r="P8" s="11">
        <v>39</v>
      </c>
      <c r="Q8" s="11">
        <v>39</v>
      </c>
      <c r="R8" s="11">
        <v>40</v>
      </c>
      <c r="S8" s="11">
        <v>52</v>
      </c>
      <c r="T8" s="11">
        <v>39</v>
      </c>
      <c r="U8" s="11">
        <v>19</v>
      </c>
      <c r="V8" s="11">
        <v>64</v>
      </c>
      <c r="W8" s="11">
        <v>41</v>
      </c>
      <c r="X8" s="11">
        <v>26</v>
      </c>
      <c r="Y8" s="11">
        <v>23</v>
      </c>
      <c r="Z8" s="11"/>
      <c r="AA8" s="11">
        <v>74</v>
      </c>
      <c r="AB8" s="11">
        <v>117</v>
      </c>
      <c r="AC8" s="11">
        <v>54</v>
      </c>
      <c r="AD8" s="11">
        <v>121</v>
      </c>
      <c r="AE8" s="11">
        <v>48</v>
      </c>
      <c r="AF8" s="11"/>
      <c r="AG8" s="11">
        <v>89</v>
      </c>
      <c r="AH8" s="11">
        <v>190</v>
      </c>
      <c r="AI8" s="11">
        <v>44</v>
      </c>
      <c r="AJ8" s="11">
        <v>62</v>
      </c>
      <c r="AK8" s="11">
        <v>29</v>
      </c>
    </row>
    <row r="9" spans="2:37" ht="32" x14ac:dyDescent="0.2">
      <c r="B9" s="18" t="s">
        <v>242</v>
      </c>
      <c r="C9" s="17">
        <v>0.14610457265825999</v>
      </c>
      <c r="D9" s="17">
        <v>0.14516709544369999</v>
      </c>
      <c r="E9" s="17">
        <v>0.14699620506841901</v>
      </c>
      <c r="F9" s="17"/>
      <c r="G9" s="17">
        <v>0.185085261123906</v>
      </c>
      <c r="H9" s="17">
        <v>0.23657852827760001</v>
      </c>
      <c r="I9" s="17">
        <v>0.146086091865265</v>
      </c>
      <c r="J9" s="17">
        <v>0.11148594385699501</v>
      </c>
      <c r="K9" s="17">
        <v>0.11185016774274401</v>
      </c>
      <c r="L9" s="17">
        <v>7.7497513806125504E-2</v>
      </c>
      <c r="M9" s="17"/>
      <c r="N9" s="17">
        <v>0.25418727037654298</v>
      </c>
      <c r="O9" s="17">
        <v>5.9100586058426302E-2</v>
      </c>
      <c r="P9" s="17">
        <v>0.13500625020117099</v>
      </c>
      <c r="Q9" s="17">
        <v>9.3368828407835697E-2</v>
      </c>
      <c r="R9" s="17">
        <v>0.18785320538397399</v>
      </c>
      <c r="S9" s="17">
        <v>7.6620298952577603E-2</v>
      </c>
      <c r="T9" s="17">
        <v>0.205995531854516</v>
      </c>
      <c r="U9" s="17">
        <v>0.19600486950005999</v>
      </c>
      <c r="V9" s="17">
        <v>0.100256074497547</v>
      </c>
      <c r="W9" s="17">
        <v>0.17855927650117601</v>
      </c>
      <c r="X9" s="17">
        <v>0.132724405512892</v>
      </c>
      <c r="Y9" s="17">
        <v>0.14464728460192</v>
      </c>
      <c r="Z9" s="17"/>
      <c r="AA9" s="17">
        <v>0.16849951054873599</v>
      </c>
      <c r="AB9" s="17">
        <v>0.20900604482530599</v>
      </c>
      <c r="AC9" s="17">
        <v>0.106543308328128</v>
      </c>
      <c r="AD9" s="17">
        <v>0.13211176451628501</v>
      </c>
      <c r="AE9" s="17">
        <v>0.108324985731945</v>
      </c>
      <c r="AF9" s="17"/>
      <c r="AG9" s="17">
        <v>0.15880823366170399</v>
      </c>
      <c r="AH9" s="17">
        <v>0.18060120684620501</v>
      </c>
      <c r="AI9" s="17">
        <v>0.11133877611179301</v>
      </c>
      <c r="AJ9" s="17">
        <v>0.13835612858497701</v>
      </c>
      <c r="AK9" s="17">
        <v>4.3090124314776802E-2</v>
      </c>
    </row>
    <row r="10" spans="2:37" ht="32" x14ac:dyDescent="0.2">
      <c r="B10" s="18" t="s">
        <v>243</v>
      </c>
      <c r="C10" s="17">
        <v>0.207775772890608</v>
      </c>
      <c r="D10" s="17">
        <v>0.20811487065782799</v>
      </c>
      <c r="E10" s="17">
        <v>0.20745325778861901</v>
      </c>
      <c r="F10" s="17"/>
      <c r="G10" s="17">
        <v>0.23290702149473</v>
      </c>
      <c r="H10" s="17">
        <v>0.32186948447978098</v>
      </c>
      <c r="I10" s="17">
        <v>0.18367957379789099</v>
      </c>
      <c r="J10" s="17">
        <v>0.18881187793089099</v>
      </c>
      <c r="K10" s="17">
        <v>0.17658701315061001</v>
      </c>
      <c r="L10" s="17">
        <v>0.13094078498901501</v>
      </c>
      <c r="M10" s="17"/>
      <c r="N10" s="17">
        <v>0.19998334118209399</v>
      </c>
      <c r="O10" s="17">
        <v>0.156397970142575</v>
      </c>
      <c r="P10" s="17">
        <v>0.23518241709819701</v>
      </c>
      <c r="Q10" s="17">
        <v>0.15218633140923399</v>
      </c>
      <c r="R10" s="17">
        <v>0.14883687103446899</v>
      </c>
      <c r="S10" s="17">
        <v>0.30870114048984898</v>
      </c>
      <c r="T10" s="17">
        <v>0.175394681683683</v>
      </c>
      <c r="U10" s="17">
        <v>0.26974467108122502</v>
      </c>
      <c r="V10" s="17">
        <v>0.21534299750548999</v>
      </c>
      <c r="W10" s="17">
        <v>0.14753236563814501</v>
      </c>
      <c r="X10" s="17">
        <v>0.31923909484968899</v>
      </c>
      <c r="Y10" s="17">
        <v>0.23234077875180001</v>
      </c>
      <c r="Z10" s="17"/>
      <c r="AA10" s="17">
        <v>0.20318744990968499</v>
      </c>
      <c r="AB10" s="17">
        <v>0.24936635991770201</v>
      </c>
      <c r="AC10" s="17">
        <v>0.15352636162428801</v>
      </c>
      <c r="AD10" s="17">
        <v>0.19243646834161199</v>
      </c>
      <c r="AE10" s="17">
        <v>0.25242619232423202</v>
      </c>
      <c r="AF10" s="17"/>
      <c r="AG10" s="17">
        <v>0.135698052053917</v>
      </c>
      <c r="AH10" s="17">
        <v>0.256928713493494</v>
      </c>
      <c r="AI10" s="17">
        <v>0.27878629301306401</v>
      </c>
      <c r="AJ10" s="17">
        <v>0.25790429278446397</v>
      </c>
      <c r="AK10" s="17">
        <v>0.26821943391516601</v>
      </c>
    </row>
    <row r="11" spans="2:37" ht="32" x14ac:dyDescent="0.2">
      <c r="B11" s="18" t="s">
        <v>244</v>
      </c>
      <c r="C11" s="17">
        <v>8.5025604125385804E-2</v>
      </c>
      <c r="D11" s="17">
        <v>9.7133725638810897E-2</v>
      </c>
      <c r="E11" s="17">
        <v>7.3509597762962398E-2</v>
      </c>
      <c r="F11" s="17"/>
      <c r="G11" s="17">
        <v>0.17113630780766101</v>
      </c>
      <c r="H11" s="17">
        <v>0.109672606802491</v>
      </c>
      <c r="I11" s="17">
        <v>9.8489021420576001E-2</v>
      </c>
      <c r="J11" s="17">
        <v>3.0456528611360102E-2</v>
      </c>
      <c r="K11" s="17">
        <v>8.1321415300603994E-2</v>
      </c>
      <c r="L11" s="17">
        <v>4.6523706580785203E-2</v>
      </c>
      <c r="M11" s="17"/>
      <c r="N11" s="17">
        <v>6.4828083859621702E-2</v>
      </c>
      <c r="O11" s="17">
        <v>0.13819802796122299</v>
      </c>
      <c r="P11" s="17">
        <v>6.6330177787934805E-2</v>
      </c>
      <c r="Q11" s="17">
        <v>7.1012540388443096E-2</v>
      </c>
      <c r="R11" s="17">
        <v>0.11045360034095</v>
      </c>
      <c r="S11" s="17">
        <v>9.8326579801851305E-2</v>
      </c>
      <c r="T11" s="17">
        <v>3.7579371330242299E-2</v>
      </c>
      <c r="U11" s="17">
        <v>7.4725695265595499E-2</v>
      </c>
      <c r="V11" s="17">
        <v>0.10754723402557601</v>
      </c>
      <c r="W11" s="17">
        <v>9.0198591569336004E-2</v>
      </c>
      <c r="X11" s="17">
        <v>2.90259921827472E-2</v>
      </c>
      <c r="Y11" s="17">
        <v>8.6882148212162905E-2</v>
      </c>
      <c r="Z11" s="17"/>
      <c r="AA11" s="17">
        <v>0.103663788656981</v>
      </c>
      <c r="AB11" s="17">
        <v>9.8477417909972595E-2</v>
      </c>
      <c r="AC11" s="17">
        <v>8.6868938047740596E-2</v>
      </c>
      <c r="AD11" s="17">
        <v>8.2748836001906995E-2</v>
      </c>
      <c r="AE11" s="17">
        <v>8.9751831862532605E-2</v>
      </c>
      <c r="AF11" s="17"/>
      <c r="AG11" s="17">
        <v>5.9946955619807299E-2</v>
      </c>
      <c r="AH11" s="17">
        <v>7.8849713271740701E-2</v>
      </c>
      <c r="AI11" s="17">
        <v>8.2381462790517002E-2</v>
      </c>
      <c r="AJ11" s="17">
        <v>8.9070748952531004E-2</v>
      </c>
      <c r="AK11" s="17">
        <v>0.19643968315249699</v>
      </c>
    </row>
    <row r="12" spans="2:37" ht="32" x14ac:dyDescent="0.2">
      <c r="B12" s="18" t="s">
        <v>245</v>
      </c>
      <c r="C12" s="17">
        <v>3.8649050102544401E-2</v>
      </c>
      <c r="D12" s="17">
        <v>4.7261481439992703E-2</v>
      </c>
      <c r="E12" s="17">
        <v>3.04577865801209E-2</v>
      </c>
      <c r="F12" s="17"/>
      <c r="G12" s="17">
        <v>6.2644670243063194E-2</v>
      </c>
      <c r="H12" s="17">
        <v>5.3843834369905801E-2</v>
      </c>
      <c r="I12" s="17">
        <v>3.1093500150191699E-2</v>
      </c>
      <c r="J12" s="17">
        <v>6.2041138584635801E-2</v>
      </c>
      <c r="K12" s="17">
        <v>2.08455161082217E-2</v>
      </c>
      <c r="L12" s="17">
        <v>0</v>
      </c>
      <c r="M12" s="17"/>
      <c r="N12" s="17">
        <v>6.5490529857566093E-2</v>
      </c>
      <c r="O12" s="17">
        <v>3.1652615808101497E-2</v>
      </c>
      <c r="P12" s="17">
        <v>7.3033245788736101E-2</v>
      </c>
      <c r="Q12" s="17">
        <v>3.0519851796312902E-2</v>
      </c>
      <c r="R12" s="17">
        <v>4.4050706190749703E-2</v>
      </c>
      <c r="S12" s="17">
        <v>4.8556931491597101E-2</v>
      </c>
      <c r="T12" s="17">
        <v>5.4056073010824601E-2</v>
      </c>
      <c r="U12" s="17">
        <v>0</v>
      </c>
      <c r="V12" s="17">
        <v>1.1322110611646501E-2</v>
      </c>
      <c r="W12" s="17">
        <v>3.29316335228148E-2</v>
      </c>
      <c r="X12" s="17">
        <v>0</v>
      </c>
      <c r="Y12" s="17">
        <v>3.1751325536068603E-2</v>
      </c>
      <c r="Z12" s="17"/>
      <c r="AA12" s="17">
        <v>5.2187450991964403E-2</v>
      </c>
      <c r="AB12" s="17">
        <v>3.4039481234796901E-2</v>
      </c>
      <c r="AC12" s="17">
        <v>1.2342247841091499E-2</v>
      </c>
      <c r="AD12" s="17">
        <v>3.9230845192737999E-2</v>
      </c>
      <c r="AE12" s="17">
        <v>5.0824046554679599E-2</v>
      </c>
      <c r="AF12" s="17"/>
      <c r="AG12" s="17">
        <v>5.3333685291187601E-2</v>
      </c>
      <c r="AH12" s="17">
        <v>3.44484437298445E-2</v>
      </c>
      <c r="AI12" s="17">
        <v>0</v>
      </c>
      <c r="AJ12" s="17">
        <v>5.0230743438167302E-2</v>
      </c>
      <c r="AK12" s="17">
        <v>8.5564422502536597E-2</v>
      </c>
    </row>
    <row r="13" spans="2:37" ht="32" x14ac:dyDescent="0.2">
      <c r="B13" s="18" t="s">
        <v>246</v>
      </c>
      <c r="C13" s="17">
        <v>0.30573386894254401</v>
      </c>
      <c r="D13" s="17">
        <v>0.31232813224457001</v>
      </c>
      <c r="E13" s="17">
        <v>0.29946208037010302</v>
      </c>
      <c r="F13" s="17"/>
      <c r="G13" s="17">
        <v>0.220917753603116</v>
      </c>
      <c r="H13" s="17">
        <v>0.18620192618189599</v>
      </c>
      <c r="I13" s="17">
        <v>0.344196202020431</v>
      </c>
      <c r="J13" s="17">
        <v>0.32066461428892701</v>
      </c>
      <c r="K13" s="17">
        <v>0.358641469952236</v>
      </c>
      <c r="L13" s="17">
        <v>0.39691837783766998</v>
      </c>
      <c r="M13" s="17"/>
      <c r="N13" s="17">
        <v>0.247776561445302</v>
      </c>
      <c r="O13" s="17">
        <v>0.399092281184313</v>
      </c>
      <c r="P13" s="17">
        <v>0.28235572817201499</v>
      </c>
      <c r="Q13" s="17">
        <v>0.36896424556541502</v>
      </c>
      <c r="R13" s="17">
        <v>0.30971106038624502</v>
      </c>
      <c r="S13" s="17">
        <v>0.26200251248420803</v>
      </c>
      <c r="T13" s="17">
        <v>0.293726440029771</v>
      </c>
      <c r="U13" s="17">
        <v>0.24493315591897399</v>
      </c>
      <c r="V13" s="17">
        <v>0.32027582269119398</v>
      </c>
      <c r="W13" s="17">
        <v>0.33418893399292499</v>
      </c>
      <c r="X13" s="17">
        <v>0.26541417625180003</v>
      </c>
      <c r="Y13" s="17">
        <v>0.32280758933092502</v>
      </c>
      <c r="Z13" s="17"/>
      <c r="AA13" s="17">
        <v>0.28736715099340798</v>
      </c>
      <c r="AB13" s="17">
        <v>0.22430111395062899</v>
      </c>
      <c r="AC13" s="17">
        <v>0.38513651891640899</v>
      </c>
      <c r="AD13" s="17">
        <v>0.39180216580857102</v>
      </c>
      <c r="AE13" s="17">
        <v>0.23142908954306801</v>
      </c>
      <c r="AF13" s="17"/>
      <c r="AG13" s="17">
        <v>0.38935528901848698</v>
      </c>
      <c r="AH13" s="17">
        <v>0.25709508369170297</v>
      </c>
      <c r="AI13" s="17">
        <v>0.36280860853355601</v>
      </c>
      <c r="AJ13" s="17">
        <v>0.31387725691531199</v>
      </c>
      <c r="AK13" s="17">
        <v>0.14416190500037099</v>
      </c>
    </row>
    <row r="14" spans="2:37" ht="16" x14ac:dyDescent="0.2">
      <c r="B14" s="18" t="s">
        <v>153</v>
      </c>
      <c r="C14" s="19">
        <v>0.216711131280658</v>
      </c>
      <c r="D14" s="19">
        <v>0.18999469457509899</v>
      </c>
      <c r="E14" s="19">
        <v>0.24212107242977601</v>
      </c>
      <c r="F14" s="19"/>
      <c r="G14" s="19">
        <v>0.127308985727523</v>
      </c>
      <c r="H14" s="19">
        <v>9.1833619888327903E-2</v>
      </c>
      <c r="I14" s="19">
        <v>0.19645561074564399</v>
      </c>
      <c r="J14" s="19">
        <v>0.28653989672719199</v>
      </c>
      <c r="K14" s="19">
        <v>0.25075441774558399</v>
      </c>
      <c r="L14" s="19">
        <v>0.34811961678640402</v>
      </c>
      <c r="M14" s="19"/>
      <c r="N14" s="19">
        <v>0.167734213278874</v>
      </c>
      <c r="O14" s="19">
        <v>0.21555851884536101</v>
      </c>
      <c r="P14" s="19">
        <v>0.20809218095194701</v>
      </c>
      <c r="Q14" s="19">
        <v>0.28394820243275998</v>
      </c>
      <c r="R14" s="19">
        <v>0.199094556663613</v>
      </c>
      <c r="S14" s="19">
        <v>0.20579253677991699</v>
      </c>
      <c r="T14" s="19">
        <v>0.23324790209096199</v>
      </c>
      <c r="U14" s="19">
        <v>0.214591608234145</v>
      </c>
      <c r="V14" s="19">
        <v>0.24525576066854701</v>
      </c>
      <c r="W14" s="19">
        <v>0.21658919877560301</v>
      </c>
      <c r="X14" s="19">
        <v>0.25359633120287101</v>
      </c>
      <c r="Y14" s="19">
        <v>0.18157087356712301</v>
      </c>
      <c r="Z14" s="19"/>
      <c r="AA14" s="19">
        <v>0.185094648899225</v>
      </c>
      <c r="AB14" s="19">
        <v>0.18480958216159499</v>
      </c>
      <c r="AC14" s="19">
        <v>0.25558262524234299</v>
      </c>
      <c r="AD14" s="19">
        <v>0.16166992013888801</v>
      </c>
      <c r="AE14" s="19">
        <v>0.267243853983542</v>
      </c>
      <c r="AF14" s="19"/>
      <c r="AG14" s="19">
        <v>0.20285778435489699</v>
      </c>
      <c r="AH14" s="19">
        <v>0.192076838967013</v>
      </c>
      <c r="AI14" s="19">
        <v>0.16468485955107001</v>
      </c>
      <c r="AJ14" s="19">
        <v>0.15056082932454801</v>
      </c>
      <c r="AK14" s="19">
        <v>0.26252443111465301</v>
      </c>
    </row>
    <row r="15" spans="2:37" x14ac:dyDescent="0.2">
      <c r="B15" s="16" t="s">
        <v>96</v>
      </c>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257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471</v>
      </c>
      <c r="D7" s="10">
        <v>255</v>
      </c>
      <c r="E7" s="10">
        <v>216</v>
      </c>
      <c r="F7" s="10"/>
      <c r="G7" s="10">
        <v>73</v>
      </c>
      <c r="H7" s="10">
        <v>142</v>
      </c>
      <c r="I7" s="10">
        <v>101</v>
      </c>
      <c r="J7" s="10">
        <v>83</v>
      </c>
      <c r="K7" s="10">
        <v>48</v>
      </c>
      <c r="L7" s="10">
        <v>24</v>
      </c>
      <c r="M7" s="10"/>
      <c r="N7" s="10">
        <v>91</v>
      </c>
      <c r="O7" s="10">
        <v>47</v>
      </c>
      <c r="P7" s="10">
        <v>45</v>
      </c>
      <c r="Q7" s="10">
        <v>40</v>
      </c>
      <c r="R7" s="10">
        <v>26</v>
      </c>
      <c r="S7" s="10">
        <v>46</v>
      </c>
      <c r="T7" s="10">
        <v>32</v>
      </c>
      <c r="U7" s="10">
        <v>20</v>
      </c>
      <c r="V7" s="10">
        <v>60</v>
      </c>
      <c r="W7" s="10">
        <v>33</v>
      </c>
      <c r="X7" s="10">
        <v>20</v>
      </c>
      <c r="Y7" s="10">
        <v>11</v>
      </c>
      <c r="Z7" s="10"/>
      <c r="AA7" s="10">
        <v>68</v>
      </c>
      <c r="AB7" s="10">
        <v>140</v>
      </c>
      <c r="AC7" s="10">
        <v>51</v>
      </c>
      <c r="AD7" s="10">
        <v>98</v>
      </c>
      <c r="AE7" s="10">
        <v>61</v>
      </c>
      <c r="AF7" s="10"/>
      <c r="AG7" s="10">
        <v>65</v>
      </c>
      <c r="AH7" s="10">
        <v>194</v>
      </c>
      <c r="AI7" s="10">
        <v>44</v>
      </c>
      <c r="AJ7" s="10">
        <v>58</v>
      </c>
      <c r="AK7" s="10">
        <v>33</v>
      </c>
    </row>
    <row r="8" spans="2:37" ht="30" customHeight="1" x14ac:dyDescent="0.2">
      <c r="B8" s="11" t="s">
        <v>20</v>
      </c>
      <c r="C8" s="11">
        <v>447</v>
      </c>
      <c r="D8" s="11">
        <v>236</v>
      </c>
      <c r="E8" s="11">
        <v>211</v>
      </c>
      <c r="F8" s="11"/>
      <c r="G8" s="11">
        <v>74</v>
      </c>
      <c r="H8" s="11">
        <v>133</v>
      </c>
      <c r="I8" s="11">
        <v>88</v>
      </c>
      <c r="J8" s="11">
        <v>76</v>
      </c>
      <c r="K8" s="11">
        <v>42</v>
      </c>
      <c r="L8" s="11">
        <v>35</v>
      </c>
      <c r="M8" s="11"/>
      <c r="N8" s="11">
        <v>91</v>
      </c>
      <c r="O8" s="11">
        <v>41</v>
      </c>
      <c r="P8" s="11">
        <v>42</v>
      </c>
      <c r="Q8" s="11">
        <v>40</v>
      </c>
      <c r="R8" s="11">
        <v>24</v>
      </c>
      <c r="S8" s="11">
        <v>44</v>
      </c>
      <c r="T8" s="11">
        <v>28</v>
      </c>
      <c r="U8" s="11">
        <v>17</v>
      </c>
      <c r="V8" s="11">
        <v>60</v>
      </c>
      <c r="W8" s="11">
        <v>31</v>
      </c>
      <c r="X8" s="11">
        <v>18</v>
      </c>
      <c r="Y8" s="11">
        <v>10</v>
      </c>
      <c r="Z8" s="11"/>
      <c r="AA8" s="11">
        <v>65</v>
      </c>
      <c r="AB8" s="11">
        <v>128</v>
      </c>
      <c r="AC8" s="11">
        <v>49</v>
      </c>
      <c r="AD8" s="11">
        <v>94</v>
      </c>
      <c r="AE8" s="11">
        <v>59</v>
      </c>
      <c r="AF8" s="11"/>
      <c r="AG8" s="11">
        <v>67</v>
      </c>
      <c r="AH8" s="11">
        <v>178</v>
      </c>
      <c r="AI8" s="11">
        <v>39</v>
      </c>
      <c r="AJ8" s="11">
        <v>54</v>
      </c>
      <c r="AK8" s="11">
        <v>32</v>
      </c>
    </row>
    <row r="9" spans="2:37" ht="32" x14ac:dyDescent="0.2">
      <c r="B9" s="18" t="s">
        <v>242</v>
      </c>
      <c r="C9" s="17">
        <v>0.33082611981357202</v>
      </c>
      <c r="D9" s="17">
        <v>0.369683033930362</v>
      </c>
      <c r="E9" s="17">
        <v>0.28735675940795502</v>
      </c>
      <c r="F9" s="17"/>
      <c r="G9" s="17">
        <v>0.38183507722127902</v>
      </c>
      <c r="H9" s="17">
        <v>0.397677338501778</v>
      </c>
      <c r="I9" s="17">
        <v>0.31053811102818901</v>
      </c>
      <c r="J9" s="17">
        <v>0.32992359504553098</v>
      </c>
      <c r="K9" s="17">
        <v>0.2090263306763</v>
      </c>
      <c r="L9" s="17">
        <v>0.16637981163849699</v>
      </c>
      <c r="M9" s="17"/>
      <c r="N9" s="17">
        <v>0.36356781993002202</v>
      </c>
      <c r="O9" s="17">
        <v>0.24359670099134201</v>
      </c>
      <c r="P9" s="17">
        <v>0.28977766385835402</v>
      </c>
      <c r="Q9" s="17">
        <v>0.39288445572286801</v>
      </c>
      <c r="R9" s="17">
        <v>0.26897358715882402</v>
      </c>
      <c r="S9" s="17">
        <v>0.34332995951720302</v>
      </c>
      <c r="T9" s="17">
        <v>0.31715417201104901</v>
      </c>
      <c r="U9" s="17">
        <v>0.36729226589542802</v>
      </c>
      <c r="V9" s="17">
        <v>0.35139771363082101</v>
      </c>
      <c r="W9" s="17">
        <v>0.26045510011437101</v>
      </c>
      <c r="X9" s="17">
        <v>0.27243656569380997</v>
      </c>
      <c r="Y9" s="17">
        <v>0.58909646330812404</v>
      </c>
      <c r="Z9" s="17"/>
      <c r="AA9" s="17">
        <v>0.40979240456354099</v>
      </c>
      <c r="AB9" s="17">
        <v>0.36471702908854198</v>
      </c>
      <c r="AC9" s="17">
        <v>0.24797191901378801</v>
      </c>
      <c r="AD9" s="17">
        <v>0.32372784893909601</v>
      </c>
      <c r="AE9" s="17">
        <v>0.26617298065812001</v>
      </c>
      <c r="AF9" s="17"/>
      <c r="AG9" s="17">
        <v>0.28787070348018801</v>
      </c>
      <c r="AH9" s="17">
        <v>0.34922373818892199</v>
      </c>
      <c r="AI9" s="17">
        <v>0.26095813189980599</v>
      </c>
      <c r="AJ9" s="17">
        <v>0.355796200491868</v>
      </c>
      <c r="AK9" s="17">
        <v>0.27302215097965499</v>
      </c>
    </row>
    <row r="10" spans="2:37" ht="32" x14ac:dyDescent="0.2">
      <c r="B10" s="18" t="s">
        <v>243</v>
      </c>
      <c r="C10" s="17">
        <v>0.209301248191436</v>
      </c>
      <c r="D10" s="17">
        <v>0.18888089068973299</v>
      </c>
      <c r="E10" s="17">
        <v>0.23214557075357101</v>
      </c>
      <c r="F10" s="17"/>
      <c r="G10" s="17">
        <v>0.25498961186455299</v>
      </c>
      <c r="H10" s="17">
        <v>0.217015481683133</v>
      </c>
      <c r="I10" s="17">
        <v>0.23221767989926201</v>
      </c>
      <c r="J10" s="17">
        <v>0.221010074577737</v>
      </c>
      <c r="K10" s="17">
        <v>0.121768583915634</v>
      </c>
      <c r="L10" s="17">
        <v>0.10454597090578401</v>
      </c>
      <c r="M10" s="17"/>
      <c r="N10" s="17">
        <v>0.167152955608111</v>
      </c>
      <c r="O10" s="17">
        <v>0.24396135711234199</v>
      </c>
      <c r="P10" s="17">
        <v>0.26253629197351303</v>
      </c>
      <c r="Q10" s="17">
        <v>0.27094131116154502</v>
      </c>
      <c r="R10" s="17">
        <v>0.18200111929923901</v>
      </c>
      <c r="S10" s="17">
        <v>0.135826262861965</v>
      </c>
      <c r="T10" s="17">
        <v>0.14790634236880301</v>
      </c>
      <c r="U10" s="17">
        <v>0.16502997457507701</v>
      </c>
      <c r="V10" s="17">
        <v>0.25203001578258699</v>
      </c>
      <c r="W10" s="17">
        <v>0.27466570929655398</v>
      </c>
      <c r="X10" s="17">
        <v>0.29458584278768901</v>
      </c>
      <c r="Y10" s="17">
        <v>0</v>
      </c>
      <c r="Z10" s="17"/>
      <c r="AA10" s="17">
        <v>0.22398195874857399</v>
      </c>
      <c r="AB10" s="17">
        <v>0.16142710860270601</v>
      </c>
      <c r="AC10" s="17">
        <v>0.243905654234645</v>
      </c>
      <c r="AD10" s="17">
        <v>0.17766043727295799</v>
      </c>
      <c r="AE10" s="17">
        <v>0.30753663420491301</v>
      </c>
      <c r="AF10" s="17"/>
      <c r="AG10" s="17">
        <v>0.20145785797231699</v>
      </c>
      <c r="AH10" s="17">
        <v>0.19750046899058299</v>
      </c>
      <c r="AI10" s="17">
        <v>0.27824654991763398</v>
      </c>
      <c r="AJ10" s="17">
        <v>0.100282689591385</v>
      </c>
      <c r="AK10" s="17">
        <v>0.345755739093832</v>
      </c>
    </row>
    <row r="11" spans="2:37" ht="32" x14ac:dyDescent="0.2">
      <c r="B11" s="18" t="s">
        <v>244</v>
      </c>
      <c r="C11" s="17">
        <v>0.12236714010314501</v>
      </c>
      <c r="D11" s="17">
        <v>0.13133169017687199</v>
      </c>
      <c r="E11" s="17">
        <v>0.11233846780925801</v>
      </c>
      <c r="F11" s="17"/>
      <c r="G11" s="17">
        <v>0.13729411341080899</v>
      </c>
      <c r="H11" s="17">
        <v>0.14850937541221099</v>
      </c>
      <c r="I11" s="17">
        <v>0.116381171742847</v>
      </c>
      <c r="J11" s="17">
        <v>3.5276432065715901E-2</v>
      </c>
      <c r="K11" s="17">
        <v>0.181625430144668</v>
      </c>
      <c r="L11" s="17">
        <v>0.123962570606258</v>
      </c>
      <c r="M11" s="17"/>
      <c r="N11" s="17">
        <v>0.171754501213084</v>
      </c>
      <c r="O11" s="17">
        <v>0.100925692100471</v>
      </c>
      <c r="P11" s="17">
        <v>9.6788952076944004E-2</v>
      </c>
      <c r="Q11" s="17">
        <v>4.0643071985789501E-2</v>
      </c>
      <c r="R11" s="17">
        <v>0.16554023380039601</v>
      </c>
      <c r="S11" s="17">
        <v>0.15705108529544801</v>
      </c>
      <c r="T11" s="17">
        <v>0.152281691252489</v>
      </c>
      <c r="U11" s="17">
        <v>0.15027686779810601</v>
      </c>
      <c r="V11" s="17">
        <v>0.14058889276112799</v>
      </c>
      <c r="W11" s="17">
        <v>7.3496343585980797E-2</v>
      </c>
      <c r="X11" s="17">
        <v>4.0979647269957703E-2</v>
      </c>
      <c r="Y11" s="17">
        <v>0</v>
      </c>
      <c r="Z11" s="17"/>
      <c r="AA11" s="17">
        <v>0.123948587973483</v>
      </c>
      <c r="AB11" s="17">
        <v>0.15081389641384599</v>
      </c>
      <c r="AC11" s="17">
        <v>8.3676459962100297E-2</v>
      </c>
      <c r="AD11" s="17">
        <v>0.141625294364884</v>
      </c>
      <c r="AE11" s="17">
        <v>0.150393332088292</v>
      </c>
      <c r="AF11" s="17"/>
      <c r="AG11" s="17">
        <v>0.113749490135533</v>
      </c>
      <c r="AH11" s="17">
        <v>0.14765113706778099</v>
      </c>
      <c r="AI11" s="17">
        <v>4.2459870433765902E-2</v>
      </c>
      <c r="AJ11" s="17">
        <v>0.18225229598206</v>
      </c>
      <c r="AK11" s="17">
        <v>0.117236059717522</v>
      </c>
    </row>
    <row r="12" spans="2:37" ht="32" x14ac:dyDescent="0.2">
      <c r="B12" s="18" t="s">
        <v>245</v>
      </c>
      <c r="C12" s="17">
        <v>7.7500536035350703E-2</v>
      </c>
      <c r="D12" s="17">
        <v>0.10175260068095</v>
      </c>
      <c r="E12" s="17">
        <v>5.0369669814442998E-2</v>
      </c>
      <c r="F12" s="17"/>
      <c r="G12" s="17">
        <v>6.2748424846023595E-2</v>
      </c>
      <c r="H12" s="17">
        <v>0.11643527625424301</v>
      </c>
      <c r="I12" s="17">
        <v>8.5731999617909296E-2</v>
      </c>
      <c r="J12" s="17">
        <v>4.2438808814371599E-2</v>
      </c>
      <c r="K12" s="17">
        <v>3.5884496654603498E-2</v>
      </c>
      <c r="L12" s="17">
        <v>6.5074148657340805E-2</v>
      </c>
      <c r="M12" s="17"/>
      <c r="N12" s="17">
        <v>0.13523812532105101</v>
      </c>
      <c r="O12" s="17">
        <v>0.123605031162593</v>
      </c>
      <c r="P12" s="17">
        <v>9.2431233935753906E-2</v>
      </c>
      <c r="Q12" s="17">
        <v>5.3893811118742897E-2</v>
      </c>
      <c r="R12" s="17">
        <v>3.8502056106775602E-2</v>
      </c>
      <c r="S12" s="17">
        <v>4.0413828911678301E-2</v>
      </c>
      <c r="T12" s="17">
        <v>6.4817235509082999E-2</v>
      </c>
      <c r="U12" s="17">
        <v>8.9930109083559098E-2</v>
      </c>
      <c r="V12" s="17">
        <v>1.21941566806843E-2</v>
      </c>
      <c r="W12" s="17">
        <v>2.92441542095229E-2</v>
      </c>
      <c r="X12" s="17">
        <v>6.5941031693049906E-2</v>
      </c>
      <c r="Y12" s="17">
        <v>0.23176496109188199</v>
      </c>
      <c r="Z12" s="17"/>
      <c r="AA12" s="17">
        <v>5.3085780273207601E-2</v>
      </c>
      <c r="AB12" s="17">
        <v>9.5615596826122695E-2</v>
      </c>
      <c r="AC12" s="17">
        <v>0.11170321087090999</v>
      </c>
      <c r="AD12" s="17">
        <v>8.2281232714078098E-2</v>
      </c>
      <c r="AE12" s="17">
        <v>4.5353461620844998E-2</v>
      </c>
      <c r="AF12" s="17"/>
      <c r="AG12" s="17">
        <v>6.2804705049427506E-2</v>
      </c>
      <c r="AH12" s="17">
        <v>6.9097875857937405E-2</v>
      </c>
      <c r="AI12" s="17">
        <v>0.15982835604714399</v>
      </c>
      <c r="AJ12" s="17">
        <v>8.1526422060571396E-2</v>
      </c>
      <c r="AK12" s="17">
        <v>6.6395127163544496E-2</v>
      </c>
    </row>
    <row r="13" spans="2:37" ht="32" x14ac:dyDescent="0.2">
      <c r="B13" s="18" t="s">
        <v>246</v>
      </c>
      <c r="C13" s="17">
        <v>0.128252829641995</v>
      </c>
      <c r="D13" s="17">
        <v>0.113750040336192</v>
      </c>
      <c r="E13" s="17">
        <v>0.14447714877670401</v>
      </c>
      <c r="F13" s="17"/>
      <c r="G13" s="17">
        <v>0.10069965709753501</v>
      </c>
      <c r="H13" s="17">
        <v>5.1528826749555397E-2</v>
      </c>
      <c r="I13" s="17">
        <v>0.13159707448612701</v>
      </c>
      <c r="J13" s="17">
        <v>0.21550333043508799</v>
      </c>
      <c r="K13" s="17">
        <v>0.19469415581080199</v>
      </c>
      <c r="L13" s="17">
        <v>0.20257724870400801</v>
      </c>
      <c r="M13" s="17"/>
      <c r="N13" s="17">
        <v>9.4266926951673394E-2</v>
      </c>
      <c r="O13" s="17">
        <v>0.12485103684802</v>
      </c>
      <c r="P13" s="17">
        <v>0.18459341679712701</v>
      </c>
      <c r="Q13" s="17">
        <v>6.2524309908715603E-2</v>
      </c>
      <c r="R13" s="17">
        <v>0.23698789798584</v>
      </c>
      <c r="S13" s="17">
        <v>0.123386274890131</v>
      </c>
      <c r="T13" s="17">
        <v>0.240105680789406</v>
      </c>
      <c r="U13" s="17">
        <v>0</v>
      </c>
      <c r="V13" s="17">
        <v>0.11961357241779801</v>
      </c>
      <c r="W13" s="17">
        <v>0.16109629008534901</v>
      </c>
      <c r="X13" s="17">
        <v>0.13344224487629999</v>
      </c>
      <c r="Y13" s="17">
        <v>8.9024055098649496E-2</v>
      </c>
      <c r="Z13" s="17"/>
      <c r="AA13" s="17">
        <v>0.122705227082959</v>
      </c>
      <c r="AB13" s="17">
        <v>8.3054413532155605E-2</v>
      </c>
      <c r="AC13" s="17">
        <v>0.21879589555658499</v>
      </c>
      <c r="AD13" s="17">
        <v>0.153879760015488</v>
      </c>
      <c r="AE13" s="17">
        <v>8.6096667069402E-2</v>
      </c>
      <c r="AF13" s="17"/>
      <c r="AG13" s="17">
        <v>0.21880101015775499</v>
      </c>
      <c r="AH13" s="17">
        <v>0.11289350775467701</v>
      </c>
      <c r="AI13" s="17">
        <v>0.17470803527963</v>
      </c>
      <c r="AJ13" s="17">
        <v>8.15655179169988E-2</v>
      </c>
      <c r="AK13" s="17">
        <v>9.5294133773676307E-2</v>
      </c>
    </row>
    <row r="14" spans="2:37" ht="16" x14ac:dyDescent="0.2">
      <c r="B14" s="18" t="s">
        <v>153</v>
      </c>
      <c r="C14" s="19">
        <v>0.131752126214499</v>
      </c>
      <c r="D14" s="19">
        <v>9.4601744185891304E-2</v>
      </c>
      <c r="E14" s="19">
        <v>0.17331238343807001</v>
      </c>
      <c r="F14" s="19"/>
      <c r="G14" s="19">
        <v>6.2433115559799801E-2</v>
      </c>
      <c r="H14" s="19">
        <v>6.8833701399079697E-2</v>
      </c>
      <c r="I14" s="19">
        <v>0.123533963225664</v>
      </c>
      <c r="J14" s="19">
        <v>0.15584775906155701</v>
      </c>
      <c r="K14" s="19">
        <v>0.25700100279799198</v>
      </c>
      <c r="L14" s="19">
        <v>0.33746024948811199</v>
      </c>
      <c r="M14" s="19"/>
      <c r="N14" s="19">
        <v>6.8019670976059696E-2</v>
      </c>
      <c r="O14" s="19">
        <v>0.16306018178523199</v>
      </c>
      <c r="P14" s="19">
        <v>7.3872441358308102E-2</v>
      </c>
      <c r="Q14" s="19">
        <v>0.179113040102339</v>
      </c>
      <c r="R14" s="19">
        <v>0.107995105648927</v>
      </c>
      <c r="S14" s="19">
        <v>0.19999258852357399</v>
      </c>
      <c r="T14" s="19">
        <v>7.7734878069170399E-2</v>
      </c>
      <c r="U14" s="19">
        <v>0.22747078264782999</v>
      </c>
      <c r="V14" s="19">
        <v>0.12417564872698</v>
      </c>
      <c r="W14" s="19">
        <v>0.20104240270822199</v>
      </c>
      <c r="X14" s="19">
        <v>0.192614667679193</v>
      </c>
      <c r="Y14" s="19">
        <v>9.01145205013439E-2</v>
      </c>
      <c r="Z14" s="19"/>
      <c r="AA14" s="19">
        <v>6.6486041358235395E-2</v>
      </c>
      <c r="AB14" s="19">
        <v>0.14437195553662799</v>
      </c>
      <c r="AC14" s="19">
        <v>9.3946860361971904E-2</v>
      </c>
      <c r="AD14" s="19">
        <v>0.120825426693497</v>
      </c>
      <c r="AE14" s="19">
        <v>0.14444692435842801</v>
      </c>
      <c r="AF14" s="19"/>
      <c r="AG14" s="19">
        <v>0.115316233204779</v>
      </c>
      <c r="AH14" s="19">
        <v>0.123633272140102</v>
      </c>
      <c r="AI14" s="19">
        <v>8.3799056422020596E-2</v>
      </c>
      <c r="AJ14" s="19">
        <v>0.19857687395711601</v>
      </c>
      <c r="AK14" s="19">
        <v>0.10229678927176999</v>
      </c>
    </row>
    <row r="15" spans="2:37" x14ac:dyDescent="0.2">
      <c r="B15" s="16" t="s">
        <v>96</v>
      </c>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262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258</v>
      </c>
      <c r="C9" s="17">
        <v>0.216951750596833</v>
      </c>
      <c r="D9" s="17">
        <v>0.22701209135972</v>
      </c>
      <c r="E9" s="17">
        <v>0.20713044296357799</v>
      </c>
      <c r="F9" s="17"/>
      <c r="G9" s="17">
        <v>0.24174432849491301</v>
      </c>
      <c r="H9" s="17">
        <v>0.26165354461969398</v>
      </c>
      <c r="I9" s="17">
        <v>0.19364897716589799</v>
      </c>
      <c r="J9" s="17">
        <v>0.205611738212747</v>
      </c>
      <c r="K9" s="17">
        <v>0.23866581225529401</v>
      </c>
      <c r="L9" s="17">
        <v>0.17787393481594899</v>
      </c>
      <c r="M9" s="17"/>
      <c r="N9" s="17">
        <v>0.280353196317977</v>
      </c>
      <c r="O9" s="17">
        <v>0.20211339316756699</v>
      </c>
      <c r="P9" s="17">
        <v>0.17032886680321499</v>
      </c>
      <c r="Q9" s="17">
        <v>0.160920378323301</v>
      </c>
      <c r="R9" s="17">
        <v>0.22399739732228899</v>
      </c>
      <c r="S9" s="17">
        <v>0.231117695852322</v>
      </c>
      <c r="T9" s="17">
        <v>0.23819326483127201</v>
      </c>
      <c r="U9" s="17">
        <v>0.232009035263954</v>
      </c>
      <c r="V9" s="17">
        <v>0.224050166558628</v>
      </c>
      <c r="W9" s="17">
        <v>0.19749666443854999</v>
      </c>
      <c r="X9" s="17">
        <v>0.172364205046868</v>
      </c>
      <c r="Y9" s="17">
        <v>0.24811191262942101</v>
      </c>
      <c r="Z9" s="17"/>
      <c r="AA9" s="17">
        <v>0.214418038747728</v>
      </c>
      <c r="AB9" s="17">
        <v>0.27597456865485198</v>
      </c>
      <c r="AC9" s="17">
        <v>0.14219197846829401</v>
      </c>
      <c r="AD9" s="17">
        <v>0.20256968218208399</v>
      </c>
      <c r="AE9" s="17">
        <v>0.25326572299695999</v>
      </c>
      <c r="AF9" s="17"/>
      <c r="AG9" s="17">
        <v>0.193361329888975</v>
      </c>
      <c r="AH9" s="17">
        <v>0.25604752159022198</v>
      </c>
      <c r="AI9" s="17">
        <v>0.14543075374071401</v>
      </c>
      <c r="AJ9" s="17">
        <v>0.19503342398870999</v>
      </c>
      <c r="AK9" s="17">
        <v>0.222298886803699</v>
      </c>
    </row>
    <row r="10" spans="2:37" ht="16" x14ac:dyDescent="0.2">
      <c r="B10" s="18" t="s">
        <v>259</v>
      </c>
      <c r="C10" s="17">
        <v>0.311455178169322</v>
      </c>
      <c r="D10" s="17">
        <v>0.32875618205843099</v>
      </c>
      <c r="E10" s="17">
        <v>0.29456524515771898</v>
      </c>
      <c r="F10" s="17"/>
      <c r="G10" s="17">
        <v>0.329292808266124</v>
      </c>
      <c r="H10" s="17">
        <v>0.394989604146049</v>
      </c>
      <c r="I10" s="17">
        <v>0.35118435771920298</v>
      </c>
      <c r="J10" s="17">
        <v>0.294696841837152</v>
      </c>
      <c r="K10" s="17">
        <v>0.27739536758752997</v>
      </c>
      <c r="L10" s="17">
        <v>0.23617342565128899</v>
      </c>
      <c r="M10" s="17"/>
      <c r="N10" s="17">
        <v>0.30307821897836001</v>
      </c>
      <c r="O10" s="17">
        <v>0.31852182035853399</v>
      </c>
      <c r="P10" s="17">
        <v>0.31306640968976601</v>
      </c>
      <c r="Q10" s="17">
        <v>0.296235470627774</v>
      </c>
      <c r="R10" s="17">
        <v>0.36783904287089397</v>
      </c>
      <c r="S10" s="17">
        <v>0.33497653050524601</v>
      </c>
      <c r="T10" s="17">
        <v>0.25429914865642</v>
      </c>
      <c r="U10" s="17">
        <v>0.31517321327787501</v>
      </c>
      <c r="V10" s="17">
        <v>0.36822012294184298</v>
      </c>
      <c r="W10" s="17">
        <v>0.30866983963210598</v>
      </c>
      <c r="X10" s="17">
        <v>0.26252699740855201</v>
      </c>
      <c r="Y10" s="17">
        <v>0.187491374238071</v>
      </c>
      <c r="Z10" s="17"/>
      <c r="AA10" s="17">
        <v>0.31255775827593302</v>
      </c>
      <c r="AB10" s="17">
        <v>0.36111812288713002</v>
      </c>
      <c r="AC10" s="17">
        <v>0.40114576266669</v>
      </c>
      <c r="AD10" s="17">
        <v>0.32241538769872402</v>
      </c>
      <c r="AE10" s="17">
        <v>0.34683451206931099</v>
      </c>
      <c r="AF10" s="17"/>
      <c r="AG10" s="17">
        <v>0.29557002439902202</v>
      </c>
      <c r="AH10" s="17">
        <v>0.360021870607237</v>
      </c>
      <c r="AI10" s="17">
        <v>0.391416028980694</v>
      </c>
      <c r="AJ10" s="17">
        <v>0.31640019527418001</v>
      </c>
      <c r="AK10" s="17">
        <v>0.35943322473817602</v>
      </c>
    </row>
    <row r="11" spans="2:37" ht="16" x14ac:dyDescent="0.2">
      <c r="B11" s="18" t="s">
        <v>92</v>
      </c>
      <c r="C11" s="17">
        <v>0.20186330776832401</v>
      </c>
      <c r="D11" s="17">
        <v>0.215332424633359</v>
      </c>
      <c r="E11" s="17">
        <v>0.188714216361027</v>
      </c>
      <c r="F11" s="17"/>
      <c r="G11" s="17">
        <v>0.290086429257845</v>
      </c>
      <c r="H11" s="17">
        <v>0.19480067657627201</v>
      </c>
      <c r="I11" s="17">
        <v>0.25186170066367403</v>
      </c>
      <c r="J11" s="17">
        <v>0.221795644530037</v>
      </c>
      <c r="K11" s="17">
        <v>0.17433215384196199</v>
      </c>
      <c r="L11" s="17">
        <v>0.111058596905159</v>
      </c>
      <c r="M11" s="17"/>
      <c r="N11" s="17">
        <v>0.24254639836605901</v>
      </c>
      <c r="O11" s="17">
        <v>0.165402413121639</v>
      </c>
      <c r="P11" s="17">
        <v>0.202504528269906</v>
      </c>
      <c r="Q11" s="17">
        <v>0.16693286488081099</v>
      </c>
      <c r="R11" s="17">
        <v>0.20970703525057499</v>
      </c>
      <c r="S11" s="17">
        <v>0.223719394406593</v>
      </c>
      <c r="T11" s="17">
        <v>0.19381192219641299</v>
      </c>
      <c r="U11" s="17">
        <v>0.180874028904007</v>
      </c>
      <c r="V11" s="17">
        <v>0.20918804608369701</v>
      </c>
      <c r="W11" s="17">
        <v>0.183386851990889</v>
      </c>
      <c r="X11" s="17">
        <v>0.21359669052042199</v>
      </c>
      <c r="Y11" s="17">
        <v>0.24773549660984301</v>
      </c>
      <c r="Z11" s="17"/>
      <c r="AA11" s="17">
        <v>0.21808654974168701</v>
      </c>
      <c r="AB11" s="17">
        <v>0.21794913087690701</v>
      </c>
      <c r="AC11" s="17">
        <v>0.16551869401597799</v>
      </c>
      <c r="AD11" s="17">
        <v>0.19442786254855901</v>
      </c>
      <c r="AE11" s="17">
        <v>0.189195554360959</v>
      </c>
      <c r="AF11" s="17"/>
      <c r="AG11" s="17">
        <v>0.22582746832089401</v>
      </c>
      <c r="AH11" s="17">
        <v>0.17676956586588</v>
      </c>
      <c r="AI11" s="17">
        <v>0.175336837352218</v>
      </c>
      <c r="AJ11" s="17">
        <v>0.204786806833227</v>
      </c>
      <c r="AK11" s="17">
        <v>0.21656071340837499</v>
      </c>
    </row>
    <row r="12" spans="2:37" ht="16" x14ac:dyDescent="0.2">
      <c r="B12" s="18" t="s">
        <v>260</v>
      </c>
      <c r="C12" s="17">
        <v>3.4471662132902002E-2</v>
      </c>
      <c r="D12" s="17">
        <v>2.7903344218353599E-2</v>
      </c>
      <c r="E12" s="17">
        <v>4.0883917183922099E-2</v>
      </c>
      <c r="F12" s="17"/>
      <c r="G12" s="17">
        <v>4.2920300582820502E-2</v>
      </c>
      <c r="H12" s="17">
        <v>7.3326305502043901E-2</v>
      </c>
      <c r="I12" s="17">
        <v>3.5458452353618899E-2</v>
      </c>
      <c r="J12" s="17">
        <v>1.40823437938482E-2</v>
      </c>
      <c r="K12" s="17">
        <v>1.9059739035198201E-2</v>
      </c>
      <c r="L12" s="17">
        <v>2.34509342164845E-2</v>
      </c>
      <c r="M12" s="17"/>
      <c r="N12" s="17">
        <v>4.35417464032989E-2</v>
      </c>
      <c r="O12" s="17">
        <v>4.4574338342101998E-2</v>
      </c>
      <c r="P12" s="17">
        <v>3.6902564834144003E-2</v>
      </c>
      <c r="Q12" s="17">
        <v>2.59459533322214E-2</v>
      </c>
      <c r="R12" s="17">
        <v>0</v>
      </c>
      <c r="S12" s="17">
        <v>3.4299314165034199E-2</v>
      </c>
      <c r="T12" s="17">
        <v>5.1946747517471997E-2</v>
      </c>
      <c r="U12" s="17">
        <v>5.9067374333546703E-2</v>
      </c>
      <c r="V12" s="17">
        <v>1.6313745780795301E-2</v>
      </c>
      <c r="W12" s="17">
        <v>2.3859406296049102E-2</v>
      </c>
      <c r="X12" s="17">
        <v>3.1388215139465103E-2</v>
      </c>
      <c r="Y12" s="17">
        <v>7.2735706021457E-2</v>
      </c>
      <c r="Z12" s="17"/>
      <c r="AA12" s="17">
        <v>4.1834017817645501E-2</v>
      </c>
      <c r="AB12" s="17">
        <v>2.7746446463188301E-2</v>
      </c>
      <c r="AC12" s="17">
        <v>3.5345053519774301E-2</v>
      </c>
      <c r="AD12" s="17">
        <v>3.0423719735499299E-2</v>
      </c>
      <c r="AE12" s="17">
        <v>4.82791553239365E-2</v>
      </c>
      <c r="AF12" s="17"/>
      <c r="AG12" s="17">
        <v>2.9006540054872201E-2</v>
      </c>
      <c r="AH12" s="17">
        <v>2.9829058659650801E-2</v>
      </c>
      <c r="AI12" s="17">
        <v>3.5424981651575801E-2</v>
      </c>
      <c r="AJ12" s="17">
        <v>3.61641720526997E-2</v>
      </c>
      <c r="AK12" s="17">
        <v>2.1737881702290601E-2</v>
      </c>
    </row>
    <row r="13" spans="2:37" ht="16" x14ac:dyDescent="0.2">
      <c r="B13" s="18" t="s">
        <v>261</v>
      </c>
      <c r="C13" s="17">
        <v>1.3059439799305199E-2</v>
      </c>
      <c r="D13" s="17">
        <v>1.2752602318947299E-2</v>
      </c>
      <c r="E13" s="17">
        <v>1.33589868384201E-2</v>
      </c>
      <c r="F13" s="17"/>
      <c r="G13" s="17">
        <v>1.0023702331956E-2</v>
      </c>
      <c r="H13" s="17">
        <v>8.2870074375883396E-3</v>
      </c>
      <c r="I13" s="17">
        <v>1.49558390565744E-2</v>
      </c>
      <c r="J13" s="17">
        <v>1.8472402930941399E-2</v>
      </c>
      <c r="K13" s="17">
        <v>1.8153536148228001E-2</v>
      </c>
      <c r="L13" s="17">
        <v>9.5962936970458504E-3</v>
      </c>
      <c r="M13" s="17"/>
      <c r="N13" s="17">
        <v>2.8084319761342898E-3</v>
      </c>
      <c r="O13" s="17">
        <v>2.2661725218750099E-2</v>
      </c>
      <c r="P13" s="17">
        <v>2.2328130288235999E-2</v>
      </c>
      <c r="Q13" s="17">
        <v>2.5236701304651998E-2</v>
      </c>
      <c r="R13" s="17">
        <v>2.3322223095472699E-2</v>
      </c>
      <c r="S13" s="17">
        <v>5.3061019015241302E-3</v>
      </c>
      <c r="T13" s="17">
        <v>7.5107356363953697E-3</v>
      </c>
      <c r="U13" s="17">
        <v>9.4549537955645503E-3</v>
      </c>
      <c r="V13" s="17">
        <v>6.1842972073506896E-3</v>
      </c>
      <c r="W13" s="17">
        <v>9.6007056811723505E-3</v>
      </c>
      <c r="X13" s="17">
        <v>2.0705474673618701E-2</v>
      </c>
      <c r="Y13" s="17">
        <v>0</v>
      </c>
      <c r="Z13" s="17"/>
      <c r="AA13" s="17">
        <v>1.1038096126945699E-2</v>
      </c>
      <c r="AB13" s="17">
        <v>0</v>
      </c>
      <c r="AC13" s="17">
        <v>1.8740908196087199E-2</v>
      </c>
      <c r="AD13" s="17">
        <v>2.44350642466729E-2</v>
      </c>
      <c r="AE13" s="17">
        <v>4.7630671014747498E-3</v>
      </c>
      <c r="AF13" s="17"/>
      <c r="AG13" s="17">
        <v>1.0668269868383E-2</v>
      </c>
      <c r="AH13" s="17">
        <v>3.2911262381252302E-3</v>
      </c>
      <c r="AI13" s="17">
        <v>4.6596434525261301E-3</v>
      </c>
      <c r="AJ13" s="17">
        <v>4.25332046020961E-2</v>
      </c>
      <c r="AK13" s="17">
        <v>1.5695028289766402E-2</v>
      </c>
    </row>
    <row r="14" spans="2:37" ht="16" x14ac:dyDescent="0.2">
      <c r="B14" s="18" t="s">
        <v>153</v>
      </c>
      <c r="C14" s="19">
        <v>0.222198661533312</v>
      </c>
      <c r="D14" s="19">
        <v>0.188243355411192</v>
      </c>
      <c r="E14" s="19">
        <v>0.25534719149533402</v>
      </c>
      <c r="F14" s="19"/>
      <c r="G14" s="19">
        <v>8.5932431066341297E-2</v>
      </c>
      <c r="H14" s="19">
        <v>6.6942861718351496E-2</v>
      </c>
      <c r="I14" s="19">
        <v>0.15289067304103099</v>
      </c>
      <c r="J14" s="19">
        <v>0.24534102869527699</v>
      </c>
      <c r="K14" s="19">
        <v>0.27239339113178601</v>
      </c>
      <c r="L14" s="19">
        <v>0.441846814714074</v>
      </c>
      <c r="M14" s="19"/>
      <c r="N14" s="19">
        <v>0.12767200795817099</v>
      </c>
      <c r="O14" s="19">
        <v>0.246726309791408</v>
      </c>
      <c r="P14" s="19">
        <v>0.25486950011473303</v>
      </c>
      <c r="Q14" s="19">
        <v>0.32472863153124099</v>
      </c>
      <c r="R14" s="19">
        <v>0.175134301460769</v>
      </c>
      <c r="S14" s="19">
        <v>0.17058096316928101</v>
      </c>
      <c r="T14" s="19">
        <v>0.25423818116202701</v>
      </c>
      <c r="U14" s="19">
        <v>0.203421394425052</v>
      </c>
      <c r="V14" s="19">
        <v>0.17604362142768501</v>
      </c>
      <c r="W14" s="19">
        <v>0.27698653196123402</v>
      </c>
      <c r="X14" s="19">
        <v>0.29941841721107398</v>
      </c>
      <c r="Y14" s="19">
        <v>0.243925510501209</v>
      </c>
      <c r="Z14" s="19"/>
      <c r="AA14" s="19">
        <v>0.20206553929006199</v>
      </c>
      <c r="AB14" s="19">
        <v>0.11721173111792101</v>
      </c>
      <c r="AC14" s="19">
        <v>0.237057603133176</v>
      </c>
      <c r="AD14" s="19">
        <v>0.22572828358846</v>
      </c>
      <c r="AE14" s="19">
        <v>0.15766198814735999</v>
      </c>
      <c r="AF14" s="19"/>
      <c r="AG14" s="19">
        <v>0.24556636746785401</v>
      </c>
      <c r="AH14" s="19">
        <v>0.174040857038885</v>
      </c>
      <c r="AI14" s="19">
        <v>0.247731754822271</v>
      </c>
      <c r="AJ14" s="19">
        <v>0.20508219724908699</v>
      </c>
      <c r="AK14" s="19">
        <v>0.16427426505769299</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268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263</v>
      </c>
      <c r="C9" s="17">
        <v>7.19992846762703E-2</v>
      </c>
      <c r="D9" s="17">
        <v>7.6832799947278999E-2</v>
      </c>
      <c r="E9" s="17">
        <v>6.7280613455735397E-2</v>
      </c>
      <c r="F9" s="17"/>
      <c r="G9" s="17">
        <v>0.15282195978579299</v>
      </c>
      <c r="H9" s="17">
        <v>0.14110511422917801</v>
      </c>
      <c r="I9" s="17">
        <v>7.9500661955421006E-2</v>
      </c>
      <c r="J9" s="17">
        <v>3.63397689925452E-2</v>
      </c>
      <c r="K9" s="17">
        <v>3.6493710491912301E-2</v>
      </c>
      <c r="L9" s="17">
        <v>9.1971643803342301E-3</v>
      </c>
      <c r="M9" s="17"/>
      <c r="N9" s="17">
        <v>0.127588533600826</v>
      </c>
      <c r="O9" s="17">
        <v>6.8695105823149902E-2</v>
      </c>
      <c r="P9" s="17">
        <v>3.5647940993802897E-2</v>
      </c>
      <c r="Q9" s="17">
        <v>3.1902516313207202E-2</v>
      </c>
      <c r="R9" s="17">
        <v>4.6641173234723998E-2</v>
      </c>
      <c r="S9" s="17">
        <v>0.100176737449269</v>
      </c>
      <c r="T9" s="17">
        <v>4.07636576912387E-2</v>
      </c>
      <c r="U9" s="17">
        <v>0.12842721563972101</v>
      </c>
      <c r="V9" s="17">
        <v>9.6227585479880196E-2</v>
      </c>
      <c r="W9" s="17">
        <v>5.5837815616033099E-2</v>
      </c>
      <c r="X9" s="17">
        <v>4.5640188744980999E-2</v>
      </c>
      <c r="Y9" s="17">
        <v>2.9348517822170201E-2</v>
      </c>
      <c r="Z9" s="17"/>
      <c r="AA9" s="17">
        <v>5.7467414586311001E-2</v>
      </c>
      <c r="AB9" s="17">
        <v>0.14711823903615001</v>
      </c>
      <c r="AC9" s="17">
        <v>3.6735690341370697E-2</v>
      </c>
      <c r="AD9" s="17">
        <v>5.8177428839949301E-2</v>
      </c>
      <c r="AE9" s="17">
        <v>7.4370555683825307E-2</v>
      </c>
      <c r="AF9" s="17"/>
      <c r="AG9" s="17">
        <v>4.6825121581490797E-2</v>
      </c>
      <c r="AH9" s="17">
        <v>0.111414386777797</v>
      </c>
      <c r="AI9" s="17">
        <v>3.8798332429773402E-2</v>
      </c>
      <c r="AJ9" s="17">
        <v>6.2626534507010903E-2</v>
      </c>
      <c r="AK9" s="17">
        <v>7.0416734351211693E-2</v>
      </c>
    </row>
    <row r="10" spans="2:37" ht="16" x14ac:dyDescent="0.2">
      <c r="B10" s="18" t="s">
        <v>264</v>
      </c>
      <c r="C10" s="17">
        <v>0.231381808828381</v>
      </c>
      <c r="D10" s="17">
        <v>0.23643896696404801</v>
      </c>
      <c r="E10" s="17">
        <v>0.22644480848505</v>
      </c>
      <c r="F10" s="17"/>
      <c r="G10" s="17">
        <v>0.33983321043372999</v>
      </c>
      <c r="H10" s="17">
        <v>0.38940015231728797</v>
      </c>
      <c r="I10" s="17">
        <v>0.29696618332372199</v>
      </c>
      <c r="J10" s="17">
        <v>0.18824238143639899</v>
      </c>
      <c r="K10" s="17">
        <v>0.118297767372374</v>
      </c>
      <c r="L10" s="17">
        <v>8.9235779918749106E-2</v>
      </c>
      <c r="M10" s="17"/>
      <c r="N10" s="17">
        <v>0.324747144458568</v>
      </c>
      <c r="O10" s="17">
        <v>0.182293093456521</v>
      </c>
      <c r="P10" s="17">
        <v>0.232259916749675</v>
      </c>
      <c r="Q10" s="17">
        <v>0.20918296264981301</v>
      </c>
      <c r="R10" s="17">
        <v>0.26271923208171699</v>
      </c>
      <c r="S10" s="17">
        <v>0.22653924380169099</v>
      </c>
      <c r="T10" s="17">
        <v>0.20894078805140801</v>
      </c>
      <c r="U10" s="17">
        <v>0.24175617095664201</v>
      </c>
      <c r="V10" s="17">
        <v>0.24632246452443499</v>
      </c>
      <c r="W10" s="17">
        <v>0.197991274704194</v>
      </c>
      <c r="X10" s="17">
        <v>0.18392797397368599</v>
      </c>
      <c r="Y10" s="17">
        <v>0.18397681394506701</v>
      </c>
      <c r="Z10" s="17"/>
      <c r="AA10" s="17">
        <v>0.237235227909077</v>
      </c>
      <c r="AB10" s="17">
        <v>0.33465245397688698</v>
      </c>
      <c r="AC10" s="17">
        <v>0.197593871514289</v>
      </c>
      <c r="AD10" s="17">
        <v>0.21888707587074899</v>
      </c>
      <c r="AE10" s="17">
        <v>0.245849378601705</v>
      </c>
      <c r="AF10" s="17"/>
      <c r="AG10" s="17">
        <v>0.23247800989895001</v>
      </c>
      <c r="AH10" s="17">
        <v>0.27050100028680502</v>
      </c>
      <c r="AI10" s="17">
        <v>0.22019075660875501</v>
      </c>
      <c r="AJ10" s="17">
        <v>0.210753189405715</v>
      </c>
      <c r="AK10" s="17">
        <v>0.21370690600543499</v>
      </c>
    </row>
    <row r="11" spans="2:37" ht="16" x14ac:dyDescent="0.2">
      <c r="B11" s="18" t="s">
        <v>265</v>
      </c>
      <c r="C11" s="17">
        <v>0.35800906700865498</v>
      </c>
      <c r="D11" s="17">
        <v>0.36864143948358002</v>
      </c>
      <c r="E11" s="17">
        <v>0.34762931910460798</v>
      </c>
      <c r="F11" s="17"/>
      <c r="G11" s="17">
        <v>0.30834379074303597</v>
      </c>
      <c r="H11" s="17">
        <v>0.271257988199614</v>
      </c>
      <c r="I11" s="17">
        <v>0.35346344032381</v>
      </c>
      <c r="J11" s="17">
        <v>0.409674461931746</v>
      </c>
      <c r="K11" s="17">
        <v>0.39710214783736703</v>
      </c>
      <c r="L11" s="17">
        <v>0.39675335402454298</v>
      </c>
      <c r="M11" s="17"/>
      <c r="N11" s="17">
        <v>0.30712270036109302</v>
      </c>
      <c r="O11" s="17">
        <v>0.375899544285485</v>
      </c>
      <c r="P11" s="17">
        <v>0.35941748605037999</v>
      </c>
      <c r="Q11" s="17">
        <v>0.414142484571075</v>
      </c>
      <c r="R11" s="17">
        <v>0.37485551150711499</v>
      </c>
      <c r="S11" s="17">
        <v>0.36796999986080903</v>
      </c>
      <c r="T11" s="17">
        <v>0.36871000607186299</v>
      </c>
      <c r="U11" s="17">
        <v>0.31786673640138102</v>
      </c>
      <c r="V11" s="17">
        <v>0.30390276541532102</v>
      </c>
      <c r="W11" s="17">
        <v>0.349720734135541</v>
      </c>
      <c r="X11" s="17">
        <v>0.40939645869784103</v>
      </c>
      <c r="Y11" s="17">
        <v>0.44088044859658898</v>
      </c>
      <c r="Z11" s="17"/>
      <c r="AA11" s="17">
        <v>0.43307542439578101</v>
      </c>
      <c r="AB11" s="17">
        <v>0.27690983183343099</v>
      </c>
      <c r="AC11" s="17">
        <v>0.37697747598822701</v>
      </c>
      <c r="AD11" s="17">
        <v>0.35320557840081301</v>
      </c>
      <c r="AE11" s="17">
        <v>0.34626064114763999</v>
      </c>
      <c r="AF11" s="17"/>
      <c r="AG11" s="17">
        <v>0.39112199456151497</v>
      </c>
      <c r="AH11" s="17">
        <v>0.31767897495355701</v>
      </c>
      <c r="AI11" s="17">
        <v>0.382096006243552</v>
      </c>
      <c r="AJ11" s="17">
        <v>0.37464176214084299</v>
      </c>
      <c r="AK11" s="17">
        <v>0.37432588608902601</v>
      </c>
    </row>
    <row r="12" spans="2:37" ht="16" x14ac:dyDescent="0.2">
      <c r="B12" s="18" t="s">
        <v>266</v>
      </c>
      <c r="C12" s="17">
        <v>0.165159546363884</v>
      </c>
      <c r="D12" s="17">
        <v>0.182253832673721</v>
      </c>
      <c r="E12" s="17">
        <v>0.14847141933351601</v>
      </c>
      <c r="F12" s="17"/>
      <c r="G12" s="17">
        <v>0.104349506323875</v>
      </c>
      <c r="H12" s="17">
        <v>0.10307152144918499</v>
      </c>
      <c r="I12" s="17">
        <v>0.14844165267680601</v>
      </c>
      <c r="J12" s="17">
        <v>0.15152580201137</v>
      </c>
      <c r="K12" s="17">
        <v>0.248369868007737</v>
      </c>
      <c r="L12" s="17">
        <v>0.22449303088924899</v>
      </c>
      <c r="M12" s="17"/>
      <c r="N12" s="17">
        <v>0.117433831286364</v>
      </c>
      <c r="O12" s="17">
        <v>0.199550651173142</v>
      </c>
      <c r="P12" s="17">
        <v>0.18743289316644601</v>
      </c>
      <c r="Q12" s="17">
        <v>0.149717526740199</v>
      </c>
      <c r="R12" s="17">
        <v>0.12954389528643401</v>
      </c>
      <c r="S12" s="17">
        <v>0.16417205837431001</v>
      </c>
      <c r="T12" s="17">
        <v>0.135682934634696</v>
      </c>
      <c r="U12" s="17">
        <v>0.15937922424835499</v>
      </c>
      <c r="V12" s="17">
        <v>0.22147632090368999</v>
      </c>
      <c r="W12" s="17">
        <v>0.15910793459177999</v>
      </c>
      <c r="X12" s="17">
        <v>0.16724399200655299</v>
      </c>
      <c r="Y12" s="17">
        <v>0.205755272048431</v>
      </c>
      <c r="Z12" s="17"/>
      <c r="AA12" s="17">
        <v>0.13753001862758099</v>
      </c>
      <c r="AB12" s="17">
        <v>0.12912338043398899</v>
      </c>
      <c r="AC12" s="17">
        <v>0.21638615759430299</v>
      </c>
      <c r="AD12" s="17">
        <v>0.19442014061525001</v>
      </c>
      <c r="AE12" s="17">
        <v>0.21383683333179301</v>
      </c>
      <c r="AF12" s="17"/>
      <c r="AG12" s="17">
        <v>0.16659347606354499</v>
      </c>
      <c r="AH12" s="17">
        <v>0.15075259533143401</v>
      </c>
      <c r="AI12" s="17">
        <v>0.22595537523314199</v>
      </c>
      <c r="AJ12" s="17">
        <v>0.167167463682071</v>
      </c>
      <c r="AK12" s="17">
        <v>0.21467054347662401</v>
      </c>
    </row>
    <row r="13" spans="2:37" ht="16" x14ac:dyDescent="0.2">
      <c r="B13" s="18" t="s">
        <v>267</v>
      </c>
      <c r="C13" s="17">
        <v>5.9052242915177702E-2</v>
      </c>
      <c r="D13" s="17">
        <v>5.0761601640983103E-2</v>
      </c>
      <c r="E13" s="17">
        <v>6.7145899019870794E-2</v>
      </c>
      <c r="F13" s="17"/>
      <c r="G13" s="17">
        <v>4.3520285883749101E-2</v>
      </c>
      <c r="H13" s="17">
        <v>4.0335620325170803E-2</v>
      </c>
      <c r="I13" s="17">
        <v>2.49360353592206E-2</v>
      </c>
      <c r="J13" s="17">
        <v>7.5622641288179304E-2</v>
      </c>
      <c r="K13" s="17">
        <v>7.1310020277578295E-2</v>
      </c>
      <c r="L13" s="17">
        <v>9.0498786683360394E-2</v>
      </c>
      <c r="M13" s="17"/>
      <c r="N13" s="17">
        <v>2.9299574517400801E-2</v>
      </c>
      <c r="O13" s="17">
        <v>4.7758434987827898E-2</v>
      </c>
      <c r="P13" s="17">
        <v>7.0475683877612702E-2</v>
      </c>
      <c r="Q13" s="17">
        <v>8.1536468486300098E-2</v>
      </c>
      <c r="R13" s="17">
        <v>8.4350406630570807E-2</v>
      </c>
      <c r="S13" s="17">
        <v>3.3555893967075201E-2</v>
      </c>
      <c r="T13" s="17">
        <v>0.103699193307145</v>
      </c>
      <c r="U13" s="17">
        <v>9.4549537955645503E-3</v>
      </c>
      <c r="V13" s="17">
        <v>3.9544085068340798E-2</v>
      </c>
      <c r="W13" s="17">
        <v>8.90001039156601E-2</v>
      </c>
      <c r="X13" s="17">
        <v>8.8436671698588501E-2</v>
      </c>
      <c r="Y13" s="17">
        <v>4.6694083864722701E-2</v>
      </c>
      <c r="Z13" s="17"/>
      <c r="AA13" s="17">
        <v>5.3516808640677101E-2</v>
      </c>
      <c r="AB13" s="17">
        <v>3.3052858046688803E-2</v>
      </c>
      <c r="AC13" s="17">
        <v>7.80344285530363E-2</v>
      </c>
      <c r="AD13" s="17">
        <v>8.2366708231109906E-2</v>
      </c>
      <c r="AE13" s="17">
        <v>3.4835576498714903E-2</v>
      </c>
      <c r="AF13" s="17"/>
      <c r="AG13" s="17">
        <v>5.8556694113274903E-2</v>
      </c>
      <c r="AH13" s="17">
        <v>4.8627192679241697E-2</v>
      </c>
      <c r="AI13" s="17">
        <v>4.76747467040773E-2</v>
      </c>
      <c r="AJ13" s="17">
        <v>9.2210492065862307E-2</v>
      </c>
      <c r="AK13" s="17">
        <v>2.9842493197643E-2</v>
      </c>
    </row>
    <row r="14" spans="2:37" ht="16" x14ac:dyDescent="0.2">
      <c r="B14" s="18" t="s">
        <v>153</v>
      </c>
      <c r="C14" s="19">
        <v>0.11439805020763</v>
      </c>
      <c r="D14" s="19">
        <v>8.5071359290391002E-2</v>
      </c>
      <c r="E14" s="19">
        <v>0.14302794060122001</v>
      </c>
      <c r="F14" s="19"/>
      <c r="G14" s="19">
        <v>5.1131246829816401E-2</v>
      </c>
      <c r="H14" s="19">
        <v>5.4829603479563498E-2</v>
      </c>
      <c r="I14" s="19">
        <v>9.6692026361019798E-2</v>
      </c>
      <c r="J14" s="19">
        <v>0.13859494433976299</v>
      </c>
      <c r="K14" s="19">
        <v>0.12842648601303</v>
      </c>
      <c r="L14" s="19">
        <v>0.18982188410376599</v>
      </c>
      <c r="M14" s="19"/>
      <c r="N14" s="19">
        <v>9.3808215775748396E-2</v>
      </c>
      <c r="O14" s="19">
        <v>0.125803170273874</v>
      </c>
      <c r="P14" s="19">
        <v>0.11476607916208301</v>
      </c>
      <c r="Q14" s="19">
        <v>0.113518041239406</v>
      </c>
      <c r="R14" s="19">
        <v>0.101889781259439</v>
      </c>
      <c r="S14" s="19">
        <v>0.10758606654684701</v>
      </c>
      <c r="T14" s="19">
        <v>0.14220342024364899</v>
      </c>
      <c r="U14" s="19">
        <v>0.14311569895833701</v>
      </c>
      <c r="V14" s="19">
        <v>9.2526778608332305E-2</v>
      </c>
      <c r="W14" s="19">
        <v>0.148342137036792</v>
      </c>
      <c r="X14" s="19">
        <v>0.10535471487835001</v>
      </c>
      <c r="Y14" s="19">
        <v>9.3344863723020602E-2</v>
      </c>
      <c r="Z14" s="19"/>
      <c r="AA14" s="19">
        <v>8.1175105840574899E-2</v>
      </c>
      <c r="AB14" s="19">
        <v>7.9143236672852099E-2</v>
      </c>
      <c r="AC14" s="19">
        <v>9.4272376008774195E-2</v>
      </c>
      <c r="AD14" s="19">
        <v>9.2943068042128194E-2</v>
      </c>
      <c r="AE14" s="19">
        <v>8.4847014736322598E-2</v>
      </c>
      <c r="AF14" s="19"/>
      <c r="AG14" s="19">
        <v>0.104424703781225</v>
      </c>
      <c r="AH14" s="19">
        <v>0.101025849971164</v>
      </c>
      <c r="AI14" s="19">
        <v>8.5284782780699897E-2</v>
      </c>
      <c r="AJ14" s="19">
        <v>9.2600558198497995E-2</v>
      </c>
      <c r="AK14" s="19">
        <v>9.7037436880059794E-2</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AK20"/>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275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32" x14ac:dyDescent="0.2">
      <c r="B9" s="18" t="s">
        <v>269</v>
      </c>
      <c r="C9" s="17">
        <v>0.37118995897585699</v>
      </c>
      <c r="D9" s="17">
        <v>0.35748139231370402</v>
      </c>
      <c r="E9" s="17">
        <v>0.38457281086659001</v>
      </c>
      <c r="F9" s="17"/>
      <c r="G9" s="17">
        <v>0.34901925567511999</v>
      </c>
      <c r="H9" s="17">
        <v>0.30643683081015299</v>
      </c>
      <c r="I9" s="17">
        <v>0.30872379564603702</v>
      </c>
      <c r="J9" s="17">
        <v>0.37314706170683498</v>
      </c>
      <c r="K9" s="17">
        <v>0.39376083170446502</v>
      </c>
      <c r="L9" s="17">
        <v>0.47223790668797699</v>
      </c>
      <c r="M9" s="17"/>
      <c r="N9" s="17">
        <v>0.34393315312995698</v>
      </c>
      <c r="O9" s="17">
        <v>0.38890877115504802</v>
      </c>
      <c r="P9" s="17">
        <v>0.36896044845481701</v>
      </c>
      <c r="Q9" s="17">
        <v>0.39278437942864602</v>
      </c>
      <c r="R9" s="17">
        <v>0.38237450022463398</v>
      </c>
      <c r="S9" s="17">
        <v>0.37945792111308702</v>
      </c>
      <c r="T9" s="17">
        <v>0.461732717319564</v>
      </c>
      <c r="U9" s="17">
        <v>0.35762531716755402</v>
      </c>
      <c r="V9" s="17">
        <v>0.33460678685795497</v>
      </c>
      <c r="W9" s="17">
        <v>0.36730714512922102</v>
      </c>
      <c r="X9" s="17">
        <v>0.33927278993512699</v>
      </c>
      <c r="Y9" s="17">
        <v>0.28831403165807101</v>
      </c>
      <c r="Z9" s="17"/>
      <c r="AA9" s="17">
        <v>0.35122412610082498</v>
      </c>
      <c r="AB9" s="17">
        <v>0.34825733975630002</v>
      </c>
      <c r="AC9" s="17">
        <v>0.35665994812003199</v>
      </c>
      <c r="AD9" s="17">
        <v>0.393860447863215</v>
      </c>
      <c r="AE9" s="17">
        <v>0.36357501550650401</v>
      </c>
      <c r="AF9" s="17"/>
      <c r="AG9" s="17">
        <v>0.39265675279017398</v>
      </c>
      <c r="AH9" s="17">
        <v>0.36783711783872303</v>
      </c>
      <c r="AI9" s="17">
        <v>0.323203425853407</v>
      </c>
      <c r="AJ9" s="17">
        <v>0.35752763653842901</v>
      </c>
      <c r="AK9" s="17">
        <v>0.39159829439342397</v>
      </c>
    </row>
    <row r="10" spans="2:37" ht="32" x14ac:dyDescent="0.2">
      <c r="B10" s="18" t="s">
        <v>270</v>
      </c>
      <c r="C10" s="17">
        <v>0.21241278661884599</v>
      </c>
      <c r="D10" s="17">
        <v>0.23693737299174</v>
      </c>
      <c r="E10" s="17">
        <v>0.18847090303622599</v>
      </c>
      <c r="F10" s="17"/>
      <c r="G10" s="17">
        <v>0.26078470758556199</v>
      </c>
      <c r="H10" s="17">
        <v>0.25894470796404701</v>
      </c>
      <c r="I10" s="17">
        <v>0.22461248593223701</v>
      </c>
      <c r="J10" s="17">
        <v>0.21020547763793901</v>
      </c>
      <c r="K10" s="17">
        <v>0.211438934676522</v>
      </c>
      <c r="L10" s="17">
        <v>0.135295148834951</v>
      </c>
      <c r="M10" s="17"/>
      <c r="N10" s="17">
        <v>0.22932531035515499</v>
      </c>
      <c r="O10" s="17">
        <v>0.20215729316845699</v>
      </c>
      <c r="P10" s="17">
        <v>0.18503998578446201</v>
      </c>
      <c r="Q10" s="17">
        <v>0.222152007784952</v>
      </c>
      <c r="R10" s="17">
        <v>0.19941238302026801</v>
      </c>
      <c r="S10" s="17">
        <v>0.20195618905170001</v>
      </c>
      <c r="T10" s="17">
        <v>0.18708834706438099</v>
      </c>
      <c r="U10" s="17">
        <v>0.27544548961834497</v>
      </c>
      <c r="V10" s="17">
        <v>0.25230649729221299</v>
      </c>
      <c r="W10" s="17">
        <v>0.20292931368752201</v>
      </c>
      <c r="X10" s="17">
        <v>0.22633700899454001</v>
      </c>
      <c r="Y10" s="17">
        <v>0.12522927228806699</v>
      </c>
      <c r="Z10" s="17"/>
      <c r="AA10" s="17">
        <v>0.24113462933650201</v>
      </c>
      <c r="AB10" s="17">
        <v>0.24349189891127801</v>
      </c>
      <c r="AC10" s="17">
        <v>0.25554415009649201</v>
      </c>
      <c r="AD10" s="17">
        <v>0.211749106149866</v>
      </c>
      <c r="AE10" s="17">
        <v>0.24840666678833601</v>
      </c>
      <c r="AF10" s="17"/>
      <c r="AG10" s="17">
        <v>0.211974709476942</v>
      </c>
      <c r="AH10" s="17">
        <v>0.23467288421278701</v>
      </c>
      <c r="AI10" s="17">
        <v>0.216814046297683</v>
      </c>
      <c r="AJ10" s="17">
        <v>0.22425849578750801</v>
      </c>
      <c r="AK10" s="17">
        <v>0.29724422161353697</v>
      </c>
    </row>
    <row r="11" spans="2:37" ht="32" x14ac:dyDescent="0.2">
      <c r="B11" s="18" t="s">
        <v>271</v>
      </c>
      <c r="C11" s="17">
        <v>0.16625075725975999</v>
      </c>
      <c r="D11" s="17">
        <v>0.184491896611575</v>
      </c>
      <c r="E11" s="17">
        <v>0.14844302635106801</v>
      </c>
      <c r="F11" s="17"/>
      <c r="G11" s="17">
        <v>0.21303732454499899</v>
      </c>
      <c r="H11" s="17">
        <v>0.21904480030981499</v>
      </c>
      <c r="I11" s="17">
        <v>0.195237358917214</v>
      </c>
      <c r="J11" s="17">
        <v>0.17357558257755501</v>
      </c>
      <c r="K11" s="17">
        <v>0.118590752096668</v>
      </c>
      <c r="L11" s="17">
        <v>9.5059119290028402E-2</v>
      </c>
      <c r="M11" s="17"/>
      <c r="N11" s="17">
        <v>0.22208245903419699</v>
      </c>
      <c r="O11" s="17">
        <v>0.16366131399165901</v>
      </c>
      <c r="P11" s="17">
        <v>0.162807684432654</v>
      </c>
      <c r="Q11" s="17">
        <v>0.141595529474252</v>
      </c>
      <c r="R11" s="17">
        <v>0.147529483804763</v>
      </c>
      <c r="S11" s="17">
        <v>0.186467690066631</v>
      </c>
      <c r="T11" s="17">
        <v>0.12302260837987999</v>
      </c>
      <c r="U11" s="17">
        <v>0.116520937797845</v>
      </c>
      <c r="V11" s="17">
        <v>0.15530471184719299</v>
      </c>
      <c r="W11" s="17">
        <v>0.14690915296981599</v>
      </c>
      <c r="X11" s="17">
        <v>0.13817464978032201</v>
      </c>
      <c r="Y11" s="17">
        <v>0.309199934503883</v>
      </c>
      <c r="Z11" s="17"/>
      <c r="AA11" s="17">
        <v>0.179308862783669</v>
      </c>
      <c r="AB11" s="17">
        <v>0.185777933646049</v>
      </c>
      <c r="AC11" s="17">
        <v>0.16661006435131101</v>
      </c>
      <c r="AD11" s="17">
        <v>0.15426904412973899</v>
      </c>
      <c r="AE11" s="17">
        <v>0.18164799310956301</v>
      </c>
      <c r="AF11" s="17"/>
      <c r="AG11" s="17">
        <v>0.167051460740023</v>
      </c>
      <c r="AH11" s="17">
        <v>0.160387917547202</v>
      </c>
      <c r="AI11" s="17">
        <v>0.219904279785645</v>
      </c>
      <c r="AJ11" s="17">
        <v>0.18943935930699499</v>
      </c>
      <c r="AK11" s="17">
        <v>0.16496454927802801</v>
      </c>
    </row>
    <row r="12" spans="2:37" ht="32" x14ac:dyDescent="0.2">
      <c r="B12" s="18" t="s">
        <v>272</v>
      </c>
      <c r="C12" s="17">
        <v>4.7901217219539501E-2</v>
      </c>
      <c r="D12" s="17">
        <v>5.5993211238538898E-2</v>
      </c>
      <c r="E12" s="17">
        <v>4.0001488522452402E-2</v>
      </c>
      <c r="F12" s="17"/>
      <c r="G12" s="17">
        <v>4.0875471244204403E-2</v>
      </c>
      <c r="H12" s="17">
        <v>5.2197962041394798E-2</v>
      </c>
      <c r="I12" s="17">
        <v>7.0701796227676805E-2</v>
      </c>
      <c r="J12" s="17">
        <v>3.7915893309572797E-2</v>
      </c>
      <c r="K12" s="17">
        <v>3.1875592599771102E-2</v>
      </c>
      <c r="L12" s="17">
        <v>4.94075733948331E-2</v>
      </c>
      <c r="M12" s="17"/>
      <c r="N12" s="17">
        <v>5.62198109635949E-2</v>
      </c>
      <c r="O12" s="17">
        <v>4.1214130339360798E-2</v>
      </c>
      <c r="P12" s="17">
        <v>5.2948056373019498E-2</v>
      </c>
      <c r="Q12" s="17">
        <v>3.2590287982852399E-2</v>
      </c>
      <c r="R12" s="17">
        <v>7.9039417029177106E-2</v>
      </c>
      <c r="S12" s="17">
        <v>5.0941808219283902E-2</v>
      </c>
      <c r="T12" s="17">
        <v>2.6996780991154899E-2</v>
      </c>
      <c r="U12" s="17">
        <v>7.1240043423449806E-2</v>
      </c>
      <c r="V12" s="17">
        <v>3.5938746785724597E-2</v>
      </c>
      <c r="W12" s="17">
        <v>3.1422837470218699E-2</v>
      </c>
      <c r="X12" s="17">
        <v>7.0126700591503902E-2</v>
      </c>
      <c r="Y12" s="17">
        <v>7.0111254569956094E-2</v>
      </c>
      <c r="Z12" s="17"/>
      <c r="AA12" s="17">
        <v>2.6178329130452999E-2</v>
      </c>
      <c r="AB12" s="17">
        <v>6.826663414794E-2</v>
      </c>
      <c r="AC12" s="17">
        <v>3.2861190480815601E-2</v>
      </c>
      <c r="AD12" s="17">
        <v>5.8013009131628199E-2</v>
      </c>
      <c r="AE12" s="17">
        <v>4.1701502584809001E-2</v>
      </c>
      <c r="AF12" s="17"/>
      <c r="AG12" s="17">
        <v>4.0091636033582401E-2</v>
      </c>
      <c r="AH12" s="17">
        <v>6.4112109347386301E-2</v>
      </c>
      <c r="AI12" s="17">
        <v>3.84086643668115E-2</v>
      </c>
      <c r="AJ12" s="17">
        <v>6.2033778145043302E-2</v>
      </c>
      <c r="AK12" s="17">
        <v>3.83549387785381E-2</v>
      </c>
    </row>
    <row r="13" spans="2:37" ht="32" x14ac:dyDescent="0.2">
      <c r="B13" s="18" t="s">
        <v>273</v>
      </c>
      <c r="C13" s="17">
        <v>3.8219697522005602E-2</v>
      </c>
      <c r="D13" s="17">
        <v>3.44381972305427E-2</v>
      </c>
      <c r="E13" s="17">
        <v>4.1911349579629102E-2</v>
      </c>
      <c r="F13" s="17"/>
      <c r="G13" s="17">
        <v>4.6987301743795201E-2</v>
      </c>
      <c r="H13" s="17">
        <v>7.0091499423596798E-2</v>
      </c>
      <c r="I13" s="17">
        <v>3.90130335442666E-2</v>
      </c>
      <c r="J13" s="17">
        <v>1.27776192276531E-2</v>
      </c>
      <c r="K13" s="17">
        <v>2.8552633251621499E-2</v>
      </c>
      <c r="L13" s="17">
        <v>3.3047513139442798E-2</v>
      </c>
      <c r="M13" s="17"/>
      <c r="N13" s="17">
        <v>4.0325320259092398E-2</v>
      </c>
      <c r="O13" s="17">
        <v>2.2200519009130799E-2</v>
      </c>
      <c r="P13" s="17">
        <v>4.8617363832437303E-2</v>
      </c>
      <c r="Q13" s="17">
        <v>5.3671222314012897E-2</v>
      </c>
      <c r="R13" s="17">
        <v>3.1033781775426799E-2</v>
      </c>
      <c r="S13" s="17">
        <v>3.9646957677562503E-2</v>
      </c>
      <c r="T13" s="17">
        <v>4.4318049221846102E-2</v>
      </c>
      <c r="U13" s="17">
        <v>6.3025653900906795E-2</v>
      </c>
      <c r="V13" s="17">
        <v>4.95320325030821E-2</v>
      </c>
      <c r="W13" s="17">
        <v>1.34311479663631E-2</v>
      </c>
      <c r="X13" s="17">
        <v>2.6653655515135401E-2</v>
      </c>
      <c r="Y13" s="17">
        <v>3.9462600148956299E-2</v>
      </c>
      <c r="Z13" s="17"/>
      <c r="AA13" s="17">
        <v>4.9847653303063399E-2</v>
      </c>
      <c r="AB13" s="17">
        <v>6.7331007100244603E-2</v>
      </c>
      <c r="AC13" s="17">
        <v>1.51053246468813E-2</v>
      </c>
      <c r="AD13" s="17">
        <v>2.5164300884402298E-2</v>
      </c>
      <c r="AE13" s="17">
        <v>2.1821544864583198E-2</v>
      </c>
      <c r="AF13" s="17"/>
      <c r="AG13" s="17">
        <v>2.8821286489181499E-2</v>
      </c>
      <c r="AH13" s="17">
        <v>4.9048359588212E-2</v>
      </c>
      <c r="AI13" s="17">
        <v>3.67252118182574E-2</v>
      </c>
      <c r="AJ13" s="17">
        <v>1.29102704174668E-2</v>
      </c>
      <c r="AK13" s="17">
        <v>1.7950586512534599E-2</v>
      </c>
    </row>
    <row r="14" spans="2:37" ht="16" x14ac:dyDescent="0.2">
      <c r="B14" s="18" t="s">
        <v>274</v>
      </c>
      <c r="C14" s="17">
        <v>5.6706522656465697E-2</v>
      </c>
      <c r="D14" s="17">
        <v>4.5073479981054702E-2</v>
      </c>
      <c r="E14" s="17">
        <v>6.8063164893424705E-2</v>
      </c>
      <c r="F14" s="17"/>
      <c r="G14" s="17">
        <v>1.7924324218790502E-2</v>
      </c>
      <c r="H14" s="17">
        <v>4.3757873147916501E-2</v>
      </c>
      <c r="I14" s="17">
        <v>5.48508639488334E-2</v>
      </c>
      <c r="J14" s="17">
        <v>5.5340725049119202E-2</v>
      </c>
      <c r="K14" s="17">
        <v>8.4188465189968795E-2</v>
      </c>
      <c r="L14" s="17">
        <v>7.7021297477508993E-2</v>
      </c>
      <c r="M14" s="17"/>
      <c r="N14" s="17">
        <v>3.2954781085291901E-2</v>
      </c>
      <c r="O14" s="17">
        <v>6.5919400589101798E-2</v>
      </c>
      <c r="P14" s="17">
        <v>6.2088403172580603E-2</v>
      </c>
      <c r="Q14" s="17">
        <v>4.3608908273646101E-2</v>
      </c>
      <c r="R14" s="17">
        <v>5.73557279993872E-2</v>
      </c>
      <c r="S14" s="17">
        <v>6.2359927663874402E-2</v>
      </c>
      <c r="T14" s="17">
        <v>2.8087207172725701E-2</v>
      </c>
      <c r="U14" s="17">
        <v>2.71456373488379E-2</v>
      </c>
      <c r="V14" s="17">
        <v>7.7452690143646793E-2</v>
      </c>
      <c r="W14" s="17">
        <v>7.9031367895147295E-2</v>
      </c>
      <c r="X14" s="17">
        <v>8.2585650118106202E-2</v>
      </c>
      <c r="Y14" s="17">
        <v>6.3205678476636204E-2</v>
      </c>
      <c r="Z14" s="17"/>
      <c r="AA14" s="17">
        <v>6.1833190957425101E-2</v>
      </c>
      <c r="AB14" s="17">
        <v>3.1289179553576602E-2</v>
      </c>
      <c r="AC14" s="17">
        <v>7.0092146972224698E-2</v>
      </c>
      <c r="AD14" s="17">
        <v>7.2343188305381806E-2</v>
      </c>
      <c r="AE14" s="17">
        <v>6.2543913043501903E-2</v>
      </c>
      <c r="AF14" s="17"/>
      <c r="AG14" s="17">
        <v>7.2755940139414693E-2</v>
      </c>
      <c r="AH14" s="17">
        <v>4.0935273883073497E-2</v>
      </c>
      <c r="AI14" s="17">
        <v>6.9365235275634596E-2</v>
      </c>
      <c r="AJ14" s="17">
        <v>7.1780416729820495E-2</v>
      </c>
      <c r="AK14" s="17">
        <v>3.9853751559319299E-2</v>
      </c>
    </row>
    <row r="15" spans="2:37" ht="16" x14ac:dyDescent="0.2">
      <c r="B15" s="18" t="s">
        <v>153</v>
      </c>
      <c r="C15" s="19">
        <v>0.107319059747523</v>
      </c>
      <c r="D15" s="19">
        <v>8.5584449632846393E-2</v>
      </c>
      <c r="E15" s="19">
        <v>0.12853725675060901</v>
      </c>
      <c r="F15" s="19"/>
      <c r="G15" s="19">
        <v>7.13716149875286E-2</v>
      </c>
      <c r="H15" s="19">
        <v>4.95263263030764E-2</v>
      </c>
      <c r="I15" s="19">
        <v>0.106860665783734</v>
      </c>
      <c r="J15" s="19">
        <v>0.137037640491327</v>
      </c>
      <c r="K15" s="19">
        <v>0.13159279048098199</v>
      </c>
      <c r="L15" s="19">
        <v>0.13793144117526099</v>
      </c>
      <c r="M15" s="19"/>
      <c r="N15" s="19">
        <v>7.5159165172711706E-2</v>
      </c>
      <c r="O15" s="19">
        <v>0.11593857174724299</v>
      </c>
      <c r="P15" s="19">
        <v>0.11953805795003</v>
      </c>
      <c r="Q15" s="19">
        <v>0.11359766474164</v>
      </c>
      <c r="R15" s="19">
        <v>0.10325470614634499</v>
      </c>
      <c r="S15" s="19">
        <v>7.9169506207862506E-2</v>
      </c>
      <c r="T15" s="19">
        <v>0.12875428985044801</v>
      </c>
      <c r="U15" s="19">
        <v>8.8996920743061106E-2</v>
      </c>
      <c r="V15" s="19">
        <v>9.4858534570183506E-2</v>
      </c>
      <c r="W15" s="19">
        <v>0.15896903488171299</v>
      </c>
      <c r="X15" s="19">
        <v>0.116849545065265</v>
      </c>
      <c r="Y15" s="19">
        <v>0.10447722835443</v>
      </c>
      <c r="Z15" s="19"/>
      <c r="AA15" s="19">
        <v>9.0473208388063706E-2</v>
      </c>
      <c r="AB15" s="19">
        <v>5.5586006884610503E-2</v>
      </c>
      <c r="AC15" s="19">
        <v>0.103127175332243</v>
      </c>
      <c r="AD15" s="19">
        <v>8.4600903535768796E-2</v>
      </c>
      <c r="AE15" s="19">
        <v>8.0303364102704097E-2</v>
      </c>
      <c r="AF15" s="19"/>
      <c r="AG15" s="19">
        <v>8.6648214330683399E-2</v>
      </c>
      <c r="AH15" s="19">
        <v>8.3006337582616593E-2</v>
      </c>
      <c r="AI15" s="19">
        <v>9.5579136602561607E-2</v>
      </c>
      <c r="AJ15" s="19">
        <v>8.2050043074736595E-2</v>
      </c>
      <c r="AK15" s="19">
        <v>5.0033657864619302E-2</v>
      </c>
    </row>
    <row r="16" spans="2:37" x14ac:dyDescent="0.2">
      <c r="B16" s="16"/>
    </row>
    <row r="17" spans="2:2" x14ac:dyDescent="0.2">
      <c r="B17" t="s">
        <v>61</v>
      </c>
    </row>
    <row r="18" spans="2:2" x14ac:dyDescent="0.2">
      <c r="B18" t="s">
        <v>62</v>
      </c>
    </row>
    <row r="20" spans="2:2" x14ac:dyDescent="0.2">
      <c r="B20"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281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276</v>
      </c>
      <c r="C9" s="17">
        <v>0.35829311099584898</v>
      </c>
      <c r="D9" s="17">
        <v>0.36074533009731102</v>
      </c>
      <c r="E9" s="17">
        <v>0.355899156482058</v>
      </c>
      <c r="F9" s="17"/>
      <c r="G9" s="17">
        <v>0.24140941479669001</v>
      </c>
      <c r="H9" s="17">
        <v>0.283677445072052</v>
      </c>
      <c r="I9" s="17">
        <v>0.28221332517928299</v>
      </c>
      <c r="J9" s="17">
        <v>0.404213742595875</v>
      </c>
      <c r="K9" s="17">
        <v>0.430113692186819</v>
      </c>
      <c r="L9" s="17">
        <v>0.47233298687353198</v>
      </c>
      <c r="M9" s="17"/>
      <c r="N9" s="17">
        <v>0.32487019248776999</v>
      </c>
      <c r="O9" s="17">
        <v>0.38208806349043101</v>
      </c>
      <c r="P9" s="17">
        <v>0.35448464672228902</v>
      </c>
      <c r="Q9" s="17">
        <v>0.38788748861134897</v>
      </c>
      <c r="R9" s="17">
        <v>0.36905620566969199</v>
      </c>
      <c r="S9" s="17">
        <v>0.35588665028035599</v>
      </c>
      <c r="T9" s="17">
        <v>0.41075534599902402</v>
      </c>
      <c r="U9" s="17">
        <v>0.33112729254785001</v>
      </c>
      <c r="V9" s="17">
        <v>0.33501058340296502</v>
      </c>
      <c r="W9" s="17">
        <v>0.37016183368566002</v>
      </c>
      <c r="X9" s="17">
        <v>0.31689255185769399</v>
      </c>
      <c r="Y9" s="17">
        <v>0.33008607724488598</v>
      </c>
      <c r="Z9" s="17"/>
      <c r="AA9" s="17">
        <v>0.344107431439092</v>
      </c>
      <c r="AB9" s="17">
        <v>0.336998014437214</v>
      </c>
      <c r="AC9" s="17">
        <v>0.35688205060066902</v>
      </c>
      <c r="AD9" s="17">
        <v>0.39470314460228001</v>
      </c>
      <c r="AE9" s="17">
        <v>0.333952375783304</v>
      </c>
      <c r="AF9" s="17"/>
      <c r="AG9" s="17">
        <v>0.40609395240969098</v>
      </c>
      <c r="AH9" s="17">
        <v>0.36744786097625398</v>
      </c>
      <c r="AI9" s="17">
        <v>0.36703605164991698</v>
      </c>
      <c r="AJ9" s="17">
        <v>0.34283337567300598</v>
      </c>
      <c r="AK9" s="17">
        <v>0.31587728942960702</v>
      </c>
    </row>
    <row r="10" spans="2:37" ht="16" x14ac:dyDescent="0.2">
      <c r="B10" s="18" t="s">
        <v>277</v>
      </c>
      <c r="C10" s="17">
        <v>0.32305533243666701</v>
      </c>
      <c r="D10" s="17">
        <v>0.33387000226199498</v>
      </c>
      <c r="E10" s="17">
        <v>0.31249761855699298</v>
      </c>
      <c r="F10" s="17"/>
      <c r="G10" s="17">
        <v>0.341445971798162</v>
      </c>
      <c r="H10" s="17">
        <v>0.32708207561272201</v>
      </c>
      <c r="I10" s="17">
        <v>0.36093538877221198</v>
      </c>
      <c r="J10" s="17">
        <v>0.298248898214238</v>
      </c>
      <c r="K10" s="17">
        <v>0.33653439877547298</v>
      </c>
      <c r="L10" s="17">
        <v>0.28799910473635298</v>
      </c>
      <c r="M10" s="17"/>
      <c r="N10" s="17">
        <v>0.327655952341809</v>
      </c>
      <c r="O10" s="17">
        <v>0.36913086058316802</v>
      </c>
      <c r="P10" s="17">
        <v>0.32360252483511698</v>
      </c>
      <c r="Q10" s="17">
        <v>0.31086601809008502</v>
      </c>
      <c r="R10" s="17">
        <v>0.32915534610700498</v>
      </c>
      <c r="S10" s="17">
        <v>0.293218939427211</v>
      </c>
      <c r="T10" s="17">
        <v>0.25166562874437498</v>
      </c>
      <c r="U10" s="17">
        <v>0.34269600424391</v>
      </c>
      <c r="V10" s="17">
        <v>0.37574088489485902</v>
      </c>
      <c r="W10" s="17">
        <v>0.28546316535791599</v>
      </c>
      <c r="X10" s="17">
        <v>0.3511755459825</v>
      </c>
      <c r="Y10" s="17">
        <v>0.24814340444623301</v>
      </c>
      <c r="Z10" s="17"/>
      <c r="AA10" s="17">
        <v>0.370874919340903</v>
      </c>
      <c r="AB10" s="17">
        <v>0.33998016098623102</v>
      </c>
      <c r="AC10" s="17">
        <v>0.36263618539641501</v>
      </c>
      <c r="AD10" s="17">
        <v>0.32654763655934899</v>
      </c>
      <c r="AE10" s="17">
        <v>0.27188856420183399</v>
      </c>
      <c r="AF10" s="17"/>
      <c r="AG10" s="17">
        <v>0.35401426958979498</v>
      </c>
      <c r="AH10" s="17">
        <v>0.34014143842232197</v>
      </c>
      <c r="AI10" s="17">
        <v>0.35344713114467002</v>
      </c>
      <c r="AJ10" s="17">
        <v>0.34763223615274502</v>
      </c>
      <c r="AK10" s="17">
        <v>0.274581640589728</v>
      </c>
    </row>
    <row r="11" spans="2:37" ht="16" x14ac:dyDescent="0.2">
      <c r="B11" s="18" t="s">
        <v>278</v>
      </c>
      <c r="C11" s="17">
        <v>0.168385632763179</v>
      </c>
      <c r="D11" s="17">
        <v>0.165712313916207</v>
      </c>
      <c r="E11" s="17">
        <v>0.17099543370498901</v>
      </c>
      <c r="F11" s="17"/>
      <c r="G11" s="17">
        <v>0.21793877221586799</v>
      </c>
      <c r="H11" s="17">
        <v>0.24061062041985901</v>
      </c>
      <c r="I11" s="17">
        <v>0.172820472034249</v>
      </c>
      <c r="J11" s="17">
        <v>0.181854753483291</v>
      </c>
      <c r="K11" s="17">
        <v>0.1166001759172</v>
      </c>
      <c r="L11" s="17">
        <v>9.7309510236918695E-2</v>
      </c>
      <c r="M11" s="17"/>
      <c r="N11" s="17">
        <v>0.16659519595580399</v>
      </c>
      <c r="O11" s="17">
        <v>0.13464936798996999</v>
      </c>
      <c r="P11" s="17">
        <v>0.13357430165674899</v>
      </c>
      <c r="Q11" s="17">
        <v>0.15563496962069701</v>
      </c>
      <c r="R11" s="17">
        <v>0.16424879402800999</v>
      </c>
      <c r="S11" s="17">
        <v>0.214362949429134</v>
      </c>
      <c r="T11" s="17">
        <v>0.19836891623455899</v>
      </c>
      <c r="U11" s="17">
        <v>0.13009606100078899</v>
      </c>
      <c r="V11" s="17">
        <v>0.14842074083794399</v>
      </c>
      <c r="W11" s="17">
        <v>0.20618658967755901</v>
      </c>
      <c r="X11" s="17">
        <v>0.197670765201753</v>
      </c>
      <c r="Y11" s="17">
        <v>0.20811896267519001</v>
      </c>
      <c r="Z11" s="17"/>
      <c r="AA11" s="17">
        <v>0.16099020712751499</v>
      </c>
      <c r="AB11" s="17">
        <v>0.18903650745789299</v>
      </c>
      <c r="AC11" s="17">
        <v>0.12670181637677799</v>
      </c>
      <c r="AD11" s="17">
        <v>0.148718630291374</v>
      </c>
      <c r="AE11" s="17">
        <v>0.22339119283813999</v>
      </c>
      <c r="AF11" s="17"/>
      <c r="AG11" s="17">
        <v>0.12678164542850001</v>
      </c>
      <c r="AH11" s="17">
        <v>0.15985206406852201</v>
      </c>
      <c r="AI11" s="17">
        <v>0.12379259589713</v>
      </c>
      <c r="AJ11" s="17">
        <v>0.172858627210079</v>
      </c>
      <c r="AK11" s="17">
        <v>0.24550760602164501</v>
      </c>
    </row>
    <row r="12" spans="2:37" ht="16" x14ac:dyDescent="0.2">
      <c r="B12" s="18" t="s">
        <v>279</v>
      </c>
      <c r="C12" s="17">
        <v>4.5765106667823498E-2</v>
      </c>
      <c r="D12" s="17">
        <v>5.0123375848719197E-2</v>
      </c>
      <c r="E12" s="17">
        <v>4.1510389717080202E-2</v>
      </c>
      <c r="F12" s="17"/>
      <c r="G12" s="17">
        <v>9.1479847304497694E-2</v>
      </c>
      <c r="H12" s="17">
        <v>6.25527831987613E-2</v>
      </c>
      <c r="I12" s="17">
        <v>7.2314074277084597E-2</v>
      </c>
      <c r="J12" s="17">
        <v>2.40825522262667E-2</v>
      </c>
      <c r="K12" s="17">
        <v>1.7304706196801901E-2</v>
      </c>
      <c r="L12" s="17">
        <v>1.7070555066211201E-2</v>
      </c>
      <c r="M12" s="17"/>
      <c r="N12" s="17">
        <v>6.6375811258706993E-2</v>
      </c>
      <c r="O12" s="17">
        <v>3.5900694419047301E-2</v>
      </c>
      <c r="P12" s="17">
        <v>5.2914007947318598E-2</v>
      </c>
      <c r="Q12" s="17">
        <v>3.2469933931295297E-2</v>
      </c>
      <c r="R12" s="17">
        <v>3.5872130149223802E-2</v>
      </c>
      <c r="S12" s="17">
        <v>4.5025022566467898E-2</v>
      </c>
      <c r="T12" s="17">
        <v>3.2258925372369497E-2</v>
      </c>
      <c r="U12" s="17">
        <v>8.5790180967318497E-2</v>
      </c>
      <c r="V12" s="17">
        <v>3.6293335859278998E-2</v>
      </c>
      <c r="W12" s="17">
        <v>4.0807463959517197E-2</v>
      </c>
      <c r="X12" s="17">
        <v>1.8994599986642501E-2</v>
      </c>
      <c r="Y12" s="17">
        <v>0.11538701228334</v>
      </c>
      <c r="Z12" s="17"/>
      <c r="AA12" s="17">
        <v>3.4195980649003102E-2</v>
      </c>
      <c r="AB12" s="17">
        <v>5.5442095211577197E-2</v>
      </c>
      <c r="AC12" s="17">
        <v>4.5848960732930502E-2</v>
      </c>
      <c r="AD12" s="17">
        <v>6.1606912849333402E-2</v>
      </c>
      <c r="AE12" s="17">
        <v>6.7227617434197001E-2</v>
      </c>
      <c r="AF12" s="17"/>
      <c r="AG12" s="17">
        <v>3.8770110817558497E-2</v>
      </c>
      <c r="AH12" s="17">
        <v>5.1161632966952003E-2</v>
      </c>
      <c r="AI12" s="17">
        <v>5.1854136238143299E-2</v>
      </c>
      <c r="AJ12" s="17">
        <v>4.22215341989228E-2</v>
      </c>
      <c r="AK12" s="17">
        <v>8.6831530371964297E-2</v>
      </c>
    </row>
    <row r="13" spans="2:37" ht="16" x14ac:dyDescent="0.2">
      <c r="B13" s="18" t="s">
        <v>280</v>
      </c>
      <c r="C13" s="17">
        <v>2.55040588862963E-2</v>
      </c>
      <c r="D13" s="17">
        <v>2.6440794423473801E-2</v>
      </c>
      <c r="E13" s="17">
        <v>2.45895801326977E-2</v>
      </c>
      <c r="F13" s="17"/>
      <c r="G13" s="17">
        <v>4.5002233059818701E-2</v>
      </c>
      <c r="H13" s="17">
        <v>4.4378645349335298E-2</v>
      </c>
      <c r="I13" s="17">
        <v>3.7086461692171203E-2</v>
      </c>
      <c r="J13" s="17">
        <v>1.3775495528094799E-2</v>
      </c>
      <c r="K13" s="17">
        <v>9.3496536860803291E-3</v>
      </c>
      <c r="L13" s="17">
        <v>8.2636558044784196E-3</v>
      </c>
      <c r="M13" s="17"/>
      <c r="N13" s="17">
        <v>5.0650081807862499E-2</v>
      </c>
      <c r="O13" s="17">
        <v>1.0548076441328999E-2</v>
      </c>
      <c r="P13" s="17">
        <v>3.0944684388249301E-2</v>
      </c>
      <c r="Q13" s="17">
        <v>1.5872181080109099E-2</v>
      </c>
      <c r="R13" s="17">
        <v>3.2398401443229599E-2</v>
      </c>
      <c r="S13" s="17">
        <v>2.4000389705129702E-2</v>
      </c>
      <c r="T13" s="17">
        <v>9.6920764797105794E-3</v>
      </c>
      <c r="U13" s="17">
        <v>9.7649338172369499E-3</v>
      </c>
      <c r="V13" s="17">
        <v>4.1387261245036402E-2</v>
      </c>
      <c r="W13" s="17">
        <v>8.9344322233270608E-3</v>
      </c>
      <c r="X13" s="17">
        <v>3.3897397816120202E-2</v>
      </c>
      <c r="Y13" s="17">
        <v>1.6200627771691699E-2</v>
      </c>
      <c r="Z13" s="17"/>
      <c r="AA13" s="17">
        <v>4.0301426037069002E-2</v>
      </c>
      <c r="AB13" s="17">
        <v>3.8817785547989397E-2</v>
      </c>
      <c r="AC13" s="17">
        <v>1.16176989932838E-2</v>
      </c>
      <c r="AD13" s="17">
        <v>1.27355690815452E-2</v>
      </c>
      <c r="AE13" s="17">
        <v>3.5987090122799201E-2</v>
      </c>
      <c r="AF13" s="17"/>
      <c r="AG13" s="17">
        <v>2.4233265530497101E-2</v>
      </c>
      <c r="AH13" s="17">
        <v>3.2271193569080502E-2</v>
      </c>
      <c r="AI13" s="17">
        <v>2.1550386734292999E-2</v>
      </c>
      <c r="AJ13" s="17">
        <v>2.30400276016723E-2</v>
      </c>
      <c r="AK13" s="17">
        <v>1.1871713951828899E-2</v>
      </c>
    </row>
    <row r="14" spans="2:37" ht="16" x14ac:dyDescent="0.2">
      <c r="B14" s="18" t="s">
        <v>153</v>
      </c>
      <c r="C14" s="19">
        <v>7.8996758250182403E-2</v>
      </c>
      <c r="D14" s="19">
        <v>6.3108183452296004E-2</v>
      </c>
      <c r="E14" s="19">
        <v>9.4507821406183801E-2</v>
      </c>
      <c r="F14" s="19"/>
      <c r="G14" s="19">
        <v>6.2723760824962699E-2</v>
      </c>
      <c r="H14" s="19">
        <v>4.1698430347269902E-2</v>
      </c>
      <c r="I14" s="19">
        <v>7.4630278044999707E-2</v>
      </c>
      <c r="J14" s="19">
        <v>7.7824557952235099E-2</v>
      </c>
      <c r="K14" s="19">
        <v>9.0097373237624706E-2</v>
      </c>
      <c r="L14" s="19">
        <v>0.117024187282509</v>
      </c>
      <c r="M14" s="19"/>
      <c r="N14" s="19">
        <v>6.3852766148047399E-2</v>
      </c>
      <c r="O14" s="19">
        <v>6.7682937076054897E-2</v>
      </c>
      <c r="P14" s="19">
        <v>0.104479834450277</v>
      </c>
      <c r="Q14" s="19">
        <v>9.7269408666464496E-2</v>
      </c>
      <c r="R14" s="19">
        <v>6.9269122602840294E-2</v>
      </c>
      <c r="S14" s="19">
        <v>6.7506048591702894E-2</v>
      </c>
      <c r="T14" s="19">
        <v>9.7259107169961806E-2</v>
      </c>
      <c r="U14" s="19">
        <v>0.100525527422896</v>
      </c>
      <c r="V14" s="19">
        <v>6.3147193759915704E-2</v>
      </c>
      <c r="W14" s="19">
        <v>8.8446515096020806E-2</v>
      </c>
      <c r="X14" s="19">
        <v>8.1369139155290898E-2</v>
      </c>
      <c r="Y14" s="19">
        <v>8.2063915578658594E-2</v>
      </c>
      <c r="Z14" s="19"/>
      <c r="AA14" s="19">
        <v>4.9530035406418899E-2</v>
      </c>
      <c r="AB14" s="19">
        <v>3.9725436359094903E-2</v>
      </c>
      <c r="AC14" s="19">
        <v>9.6313287899922995E-2</v>
      </c>
      <c r="AD14" s="19">
        <v>5.5688106616117602E-2</v>
      </c>
      <c r="AE14" s="19">
        <v>6.75531596197263E-2</v>
      </c>
      <c r="AF14" s="19"/>
      <c r="AG14" s="19">
        <v>5.0106756223960103E-2</v>
      </c>
      <c r="AH14" s="19">
        <v>4.9125809996869302E-2</v>
      </c>
      <c r="AI14" s="19">
        <v>8.2319698335847902E-2</v>
      </c>
      <c r="AJ14" s="19">
        <v>7.1414199163573805E-2</v>
      </c>
      <c r="AK14" s="19">
        <v>6.53302196352267E-2</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AK18"/>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285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225</v>
      </c>
      <c r="C9" s="17">
        <v>0.10061301206317801</v>
      </c>
      <c r="D9" s="17">
        <v>0.12228154857298799</v>
      </c>
      <c r="E9" s="17">
        <v>7.9459318759831199E-2</v>
      </c>
      <c r="F9" s="17"/>
      <c r="G9" s="17">
        <v>0.20450939041652599</v>
      </c>
      <c r="H9" s="17">
        <v>0.173039614585594</v>
      </c>
      <c r="I9" s="17">
        <v>0.12289808459728099</v>
      </c>
      <c r="J9" s="17">
        <v>6.2737296310691207E-2</v>
      </c>
      <c r="K9" s="17">
        <v>4.3014947194167E-2</v>
      </c>
      <c r="L9" s="17">
        <v>2.44884720395682E-2</v>
      </c>
      <c r="M9" s="17"/>
      <c r="N9" s="17">
        <v>0.15416949315724601</v>
      </c>
      <c r="O9" s="17">
        <v>7.6584094146411902E-2</v>
      </c>
      <c r="P9" s="17">
        <v>6.4466329928841604E-2</v>
      </c>
      <c r="Q9" s="17">
        <v>8.5661754828318101E-2</v>
      </c>
      <c r="R9" s="17">
        <v>9.0299704709484896E-2</v>
      </c>
      <c r="S9" s="17">
        <v>8.69255704581441E-2</v>
      </c>
      <c r="T9" s="17">
        <v>9.8116816564844805E-2</v>
      </c>
      <c r="U9" s="17">
        <v>0.17246988845557901</v>
      </c>
      <c r="V9" s="17">
        <v>0.13187451873167699</v>
      </c>
      <c r="W9" s="17">
        <v>8.6620912949300605E-2</v>
      </c>
      <c r="X9" s="17">
        <v>8.2125131456623202E-2</v>
      </c>
      <c r="Y9" s="17">
        <v>2.9348517822170201E-2</v>
      </c>
      <c r="Z9" s="17"/>
      <c r="AA9" s="17">
        <v>8.5724758967466605E-2</v>
      </c>
      <c r="AB9" s="17">
        <v>0.175464891312998</v>
      </c>
      <c r="AC9" s="17">
        <v>5.23882557969352E-2</v>
      </c>
      <c r="AD9" s="17">
        <v>8.3347356399192898E-2</v>
      </c>
      <c r="AE9" s="17">
        <v>0.122080427209839</v>
      </c>
      <c r="AF9" s="17"/>
      <c r="AG9" s="17">
        <v>6.3789669369512497E-2</v>
      </c>
      <c r="AH9" s="17">
        <v>0.129229602998711</v>
      </c>
      <c r="AI9" s="17">
        <v>6.5561820728540804E-2</v>
      </c>
      <c r="AJ9" s="17">
        <v>0.10130039661213699</v>
      </c>
      <c r="AK9" s="17">
        <v>0.16955593777106201</v>
      </c>
    </row>
    <row r="10" spans="2:37" ht="16" x14ac:dyDescent="0.2">
      <c r="B10" s="18" t="s">
        <v>282</v>
      </c>
      <c r="C10" s="17">
        <v>0.27107837151633801</v>
      </c>
      <c r="D10" s="17">
        <v>0.28580073771511599</v>
      </c>
      <c r="E10" s="17">
        <v>0.25670580790884701</v>
      </c>
      <c r="F10" s="17"/>
      <c r="G10" s="17">
        <v>0.33947153100379002</v>
      </c>
      <c r="H10" s="17">
        <v>0.41963759963386599</v>
      </c>
      <c r="I10" s="17">
        <v>0.31639364263207298</v>
      </c>
      <c r="J10" s="17">
        <v>0.237766712214771</v>
      </c>
      <c r="K10" s="17">
        <v>0.17149661042893499</v>
      </c>
      <c r="L10" s="17">
        <v>0.16248787690981301</v>
      </c>
      <c r="M10" s="17"/>
      <c r="N10" s="17">
        <v>0.35557834196389498</v>
      </c>
      <c r="O10" s="17">
        <v>0.248911863144648</v>
      </c>
      <c r="P10" s="17">
        <v>0.293584544316836</v>
      </c>
      <c r="Q10" s="17">
        <v>0.210550236710877</v>
      </c>
      <c r="R10" s="17">
        <v>0.32675857716053203</v>
      </c>
      <c r="S10" s="17">
        <v>0.30654714773623998</v>
      </c>
      <c r="T10" s="17">
        <v>0.220750499755415</v>
      </c>
      <c r="U10" s="17">
        <v>0.27203781787199999</v>
      </c>
      <c r="V10" s="17">
        <v>0.27659257573246898</v>
      </c>
      <c r="W10" s="17">
        <v>0.20869538272319299</v>
      </c>
      <c r="X10" s="17">
        <v>0.23035121174300999</v>
      </c>
      <c r="Y10" s="17">
        <v>0.22557665347774</v>
      </c>
      <c r="Z10" s="17"/>
      <c r="AA10" s="17">
        <v>0.30184097723317499</v>
      </c>
      <c r="AB10" s="17">
        <v>0.34894835466292501</v>
      </c>
      <c r="AC10" s="17">
        <v>0.26551085513260397</v>
      </c>
      <c r="AD10" s="17">
        <v>0.25560440236924198</v>
      </c>
      <c r="AE10" s="17">
        <v>0.29153306248278599</v>
      </c>
      <c r="AF10" s="17"/>
      <c r="AG10" s="17">
        <v>0.29642525546450799</v>
      </c>
      <c r="AH10" s="17">
        <v>0.29985962746943501</v>
      </c>
      <c r="AI10" s="17">
        <v>0.26033071967313598</v>
      </c>
      <c r="AJ10" s="17">
        <v>0.27169903588086303</v>
      </c>
      <c r="AK10" s="17">
        <v>0.28194035599256401</v>
      </c>
    </row>
    <row r="11" spans="2:37" ht="16" x14ac:dyDescent="0.2">
      <c r="B11" s="18" t="s">
        <v>283</v>
      </c>
      <c r="C11" s="17">
        <v>0.36406105295195001</v>
      </c>
      <c r="D11" s="17">
        <v>0.37696215560826901</v>
      </c>
      <c r="E11" s="17">
        <v>0.35146647976777901</v>
      </c>
      <c r="F11" s="17"/>
      <c r="G11" s="17">
        <v>0.321098876814292</v>
      </c>
      <c r="H11" s="17">
        <v>0.28392690403779097</v>
      </c>
      <c r="I11" s="17">
        <v>0.34973725246373799</v>
      </c>
      <c r="J11" s="17">
        <v>0.40340236351718101</v>
      </c>
      <c r="K11" s="17">
        <v>0.449990720728212</v>
      </c>
      <c r="L11" s="17">
        <v>0.37954117567136603</v>
      </c>
      <c r="M11" s="17"/>
      <c r="N11" s="17">
        <v>0.31608551559318498</v>
      </c>
      <c r="O11" s="17">
        <v>0.347781789179409</v>
      </c>
      <c r="P11" s="17">
        <v>0.32999507863548</v>
      </c>
      <c r="Q11" s="17">
        <v>0.36504330697642001</v>
      </c>
      <c r="R11" s="17">
        <v>0.37301581373585002</v>
      </c>
      <c r="S11" s="17">
        <v>0.37681618633299402</v>
      </c>
      <c r="T11" s="17">
        <v>0.33656813344632103</v>
      </c>
      <c r="U11" s="17">
        <v>0.30105103872174299</v>
      </c>
      <c r="V11" s="17">
        <v>0.38514784397156498</v>
      </c>
      <c r="W11" s="17">
        <v>0.46252281342698898</v>
      </c>
      <c r="X11" s="17">
        <v>0.38632399050084598</v>
      </c>
      <c r="Y11" s="17">
        <v>0.43390376664005897</v>
      </c>
      <c r="Z11" s="17"/>
      <c r="AA11" s="17">
        <v>0.32629165524537901</v>
      </c>
      <c r="AB11" s="17">
        <v>0.32554786863265001</v>
      </c>
      <c r="AC11" s="17">
        <v>0.41842994096013902</v>
      </c>
      <c r="AD11" s="17">
        <v>0.38087935038974502</v>
      </c>
      <c r="AE11" s="17">
        <v>0.35718025630128702</v>
      </c>
      <c r="AF11" s="17"/>
      <c r="AG11" s="17">
        <v>0.34532783843349002</v>
      </c>
      <c r="AH11" s="17">
        <v>0.37935730954785402</v>
      </c>
      <c r="AI11" s="17">
        <v>0.40955059216002099</v>
      </c>
      <c r="AJ11" s="17">
        <v>0.36770911779426002</v>
      </c>
      <c r="AK11" s="17">
        <v>0.32998214572185403</v>
      </c>
    </row>
    <row r="12" spans="2:37" ht="16" x14ac:dyDescent="0.2">
      <c r="B12" s="18" t="s">
        <v>284</v>
      </c>
      <c r="C12" s="17">
        <v>0.20176577812056301</v>
      </c>
      <c r="D12" s="17">
        <v>0.16058977451959799</v>
      </c>
      <c r="E12" s="17">
        <v>0.24196344219621499</v>
      </c>
      <c r="F12" s="17"/>
      <c r="G12" s="17">
        <v>7.6434654449970399E-2</v>
      </c>
      <c r="H12" s="17">
        <v>8.8427486098199296E-2</v>
      </c>
      <c r="I12" s="17">
        <v>0.132833848602426</v>
      </c>
      <c r="J12" s="17">
        <v>0.229923757545791</v>
      </c>
      <c r="K12" s="17">
        <v>0.285260401358094</v>
      </c>
      <c r="L12" s="17">
        <v>0.35353948607511299</v>
      </c>
      <c r="M12" s="17"/>
      <c r="N12" s="17">
        <v>0.10168435779992401</v>
      </c>
      <c r="O12" s="17">
        <v>0.25302825061290002</v>
      </c>
      <c r="P12" s="17">
        <v>0.242521255839179</v>
      </c>
      <c r="Q12" s="17">
        <v>0.281208028818483</v>
      </c>
      <c r="R12" s="17">
        <v>0.15086970380534501</v>
      </c>
      <c r="S12" s="17">
        <v>0.17048065841452301</v>
      </c>
      <c r="T12" s="17">
        <v>0.25652709861213302</v>
      </c>
      <c r="U12" s="17">
        <v>0.18121789224926799</v>
      </c>
      <c r="V12" s="17">
        <v>0.15715779747143499</v>
      </c>
      <c r="W12" s="17">
        <v>0.21608061097253201</v>
      </c>
      <c r="X12" s="17">
        <v>0.23873819219324699</v>
      </c>
      <c r="Y12" s="17">
        <v>0.25407807383783698</v>
      </c>
      <c r="Z12" s="17"/>
      <c r="AA12" s="17">
        <v>0.24179063109836099</v>
      </c>
      <c r="AB12" s="17">
        <v>0.113529173642472</v>
      </c>
      <c r="AC12" s="17">
        <v>0.194030787835685</v>
      </c>
      <c r="AD12" s="17">
        <v>0.23958509505851999</v>
      </c>
      <c r="AE12" s="17">
        <v>0.154883163723255</v>
      </c>
      <c r="AF12" s="17"/>
      <c r="AG12" s="17">
        <v>0.249982738329141</v>
      </c>
      <c r="AH12" s="17">
        <v>0.13822135742748401</v>
      </c>
      <c r="AI12" s="17">
        <v>0.20223909755876501</v>
      </c>
      <c r="AJ12" s="17">
        <v>0.21326247827737499</v>
      </c>
      <c r="AK12" s="17">
        <v>0.17787573439354801</v>
      </c>
    </row>
    <row r="13" spans="2:37" ht="16" x14ac:dyDescent="0.2">
      <c r="B13" s="18" t="s">
        <v>153</v>
      </c>
      <c r="C13" s="19">
        <v>6.2481785347968798E-2</v>
      </c>
      <c r="D13" s="19">
        <v>5.43657835840314E-2</v>
      </c>
      <c r="E13" s="19">
        <v>7.04049513673278E-2</v>
      </c>
      <c r="F13" s="19"/>
      <c r="G13" s="19">
        <v>5.8485547315421202E-2</v>
      </c>
      <c r="H13" s="19">
        <v>3.4968395644548497E-2</v>
      </c>
      <c r="I13" s="19">
        <v>7.8137171704481201E-2</v>
      </c>
      <c r="J13" s="19">
        <v>6.6169870411567203E-2</v>
      </c>
      <c r="K13" s="19">
        <v>5.0237320290591601E-2</v>
      </c>
      <c r="L13" s="19">
        <v>7.9942989304141898E-2</v>
      </c>
      <c r="M13" s="19"/>
      <c r="N13" s="19">
        <v>7.2482291485749806E-2</v>
      </c>
      <c r="O13" s="19">
        <v>7.3694002916631099E-2</v>
      </c>
      <c r="P13" s="19">
        <v>6.9432791279663703E-2</v>
      </c>
      <c r="Q13" s="19">
        <v>5.7536672665901699E-2</v>
      </c>
      <c r="R13" s="19">
        <v>5.9056200588788403E-2</v>
      </c>
      <c r="S13" s="19">
        <v>5.9230437058099897E-2</v>
      </c>
      <c r="T13" s="19">
        <v>8.8037451621286206E-2</v>
      </c>
      <c r="U13" s="19">
        <v>7.3223362701409805E-2</v>
      </c>
      <c r="V13" s="19">
        <v>4.9227264092853697E-2</v>
      </c>
      <c r="W13" s="19">
        <v>2.6080279927985998E-2</v>
      </c>
      <c r="X13" s="19">
        <v>6.2461474106273701E-2</v>
      </c>
      <c r="Y13" s="19">
        <v>5.7092988222193997E-2</v>
      </c>
      <c r="Z13" s="19"/>
      <c r="AA13" s="19">
        <v>4.4351977455619897E-2</v>
      </c>
      <c r="AB13" s="19">
        <v>3.6509711748953698E-2</v>
      </c>
      <c r="AC13" s="19">
        <v>6.9640160274636501E-2</v>
      </c>
      <c r="AD13" s="19">
        <v>4.0583795783300902E-2</v>
      </c>
      <c r="AE13" s="19">
        <v>7.4323090282832405E-2</v>
      </c>
      <c r="AF13" s="19"/>
      <c r="AG13" s="19">
        <v>4.4474498403349501E-2</v>
      </c>
      <c r="AH13" s="19">
        <v>5.33321025565167E-2</v>
      </c>
      <c r="AI13" s="19">
        <v>6.2317769879538E-2</v>
      </c>
      <c r="AJ13" s="19">
        <v>4.6028971435364198E-2</v>
      </c>
      <c r="AK13" s="19">
        <v>4.06458261209715E-2</v>
      </c>
    </row>
    <row r="14" spans="2:37" x14ac:dyDescent="0.2">
      <c r="B14" s="16"/>
    </row>
    <row r="15" spans="2:37" x14ac:dyDescent="0.2">
      <c r="B15" t="s">
        <v>61</v>
      </c>
    </row>
    <row r="16" spans="2:37" x14ac:dyDescent="0.2">
      <c r="B16" t="s">
        <v>62</v>
      </c>
    </row>
    <row r="18" spans="2:2" x14ac:dyDescent="0.2">
      <c r="B18"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AK17"/>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289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2003</v>
      </c>
      <c r="D7" s="10">
        <v>1055</v>
      </c>
      <c r="E7" s="10">
        <v>948</v>
      </c>
      <c r="F7" s="10"/>
      <c r="G7" s="10">
        <v>272</v>
      </c>
      <c r="H7" s="10">
        <v>358</v>
      </c>
      <c r="I7" s="10">
        <v>373</v>
      </c>
      <c r="J7" s="10">
        <v>371</v>
      </c>
      <c r="K7" s="10">
        <v>314</v>
      </c>
      <c r="L7" s="10">
        <v>315</v>
      </c>
      <c r="M7" s="10"/>
      <c r="N7" s="10">
        <v>268</v>
      </c>
      <c r="O7" s="10">
        <v>274</v>
      </c>
      <c r="P7" s="10">
        <v>167</v>
      </c>
      <c r="Q7" s="10">
        <v>171</v>
      </c>
      <c r="R7" s="10">
        <v>143</v>
      </c>
      <c r="S7" s="10">
        <v>179</v>
      </c>
      <c r="T7" s="10">
        <v>166</v>
      </c>
      <c r="U7" s="10">
        <v>92</v>
      </c>
      <c r="V7" s="10">
        <v>209</v>
      </c>
      <c r="W7" s="10">
        <v>167</v>
      </c>
      <c r="X7" s="10">
        <v>107</v>
      </c>
      <c r="Y7" s="10">
        <v>60</v>
      </c>
      <c r="Z7" s="10"/>
      <c r="AA7" s="10">
        <v>312</v>
      </c>
      <c r="AB7" s="10">
        <v>454</v>
      </c>
      <c r="AC7" s="10">
        <v>201</v>
      </c>
      <c r="AD7" s="10">
        <v>460</v>
      </c>
      <c r="AE7" s="10">
        <v>179</v>
      </c>
      <c r="AF7" s="10"/>
      <c r="AG7" s="10">
        <v>364</v>
      </c>
      <c r="AH7" s="10">
        <v>688</v>
      </c>
      <c r="AI7" s="10">
        <v>177</v>
      </c>
      <c r="AJ7" s="10">
        <v>228</v>
      </c>
      <c r="AK7" s="10">
        <v>103</v>
      </c>
    </row>
    <row r="8" spans="2:37" ht="30" customHeight="1" x14ac:dyDescent="0.2">
      <c r="B8" s="11" t="s">
        <v>20</v>
      </c>
      <c r="C8" s="11">
        <v>2003</v>
      </c>
      <c r="D8" s="11">
        <v>989</v>
      </c>
      <c r="E8" s="11">
        <v>1014</v>
      </c>
      <c r="F8" s="11"/>
      <c r="G8" s="11">
        <v>278</v>
      </c>
      <c r="H8" s="11">
        <v>341</v>
      </c>
      <c r="I8" s="11">
        <v>341</v>
      </c>
      <c r="J8" s="11">
        <v>341</v>
      </c>
      <c r="K8" s="11">
        <v>282</v>
      </c>
      <c r="L8" s="11">
        <v>420</v>
      </c>
      <c r="M8" s="11"/>
      <c r="N8" s="11">
        <v>281</v>
      </c>
      <c r="O8" s="11">
        <v>261</v>
      </c>
      <c r="P8" s="11">
        <v>160</v>
      </c>
      <c r="Q8" s="11">
        <v>179</v>
      </c>
      <c r="R8" s="11">
        <v>140</v>
      </c>
      <c r="S8" s="11">
        <v>180</v>
      </c>
      <c r="T8" s="11">
        <v>160</v>
      </c>
      <c r="U8" s="11">
        <v>80</v>
      </c>
      <c r="V8" s="11">
        <v>221</v>
      </c>
      <c r="W8" s="11">
        <v>181</v>
      </c>
      <c r="X8" s="11">
        <v>100</v>
      </c>
      <c r="Y8" s="11">
        <v>60</v>
      </c>
      <c r="Z8" s="11"/>
      <c r="AA8" s="11">
        <v>308</v>
      </c>
      <c r="AB8" s="11">
        <v>438</v>
      </c>
      <c r="AC8" s="11">
        <v>204</v>
      </c>
      <c r="AD8" s="11">
        <v>469</v>
      </c>
      <c r="AE8" s="11">
        <v>177</v>
      </c>
      <c r="AF8" s="11"/>
      <c r="AG8" s="11">
        <v>368</v>
      </c>
      <c r="AH8" s="11">
        <v>668</v>
      </c>
      <c r="AI8" s="11">
        <v>178</v>
      </c>
      <c r="AJ8" s="11">
        <v>229</v>
      </c>
      <c r="AK8" s="11">
        <v>102</v>
      </c>
    </row>
    <row r="9" spans="2:37" ht="32" x14ac:dyDescent="0.2">
      <c r="B9" s="18" t="s">
        <v>286</v>
      </c>
      <c r="C9" s="17">
        <v>6.1988560254460798E-2</v>
      </c>
      <c r="D9" s="17">
        <v>7.1314585025519905E-2</v>
      </c>
      <c r="E9" s="17">
        <v>5.2891005268866302E-2</v>
      </c>
      <c r="F9" s="17"/>
      <c r="G9" s="17">
        <v>0.124596052775883</v>
      </c>
      <c r="H9" s="17">
        <v>0.11949186648214701</v>
      </c>
      <c r="I9" s="17">
        <v>9.8134410047609102E-2</v>
      </c>
      <c r="J9" s="17">
        <v>2.6189935087774001E-2</v>
      </c>
      <c r="K9" s="17">
        <v>1.61123376399664E-2</v>
      </c>
      <c r="L9" s="17">
        <v>4.3636637739371802E-3</v>
      </c>
      <c r="M9" s="17"/>
      <c r="N9" s="17">
        <v>0.13478916269368499</v>
      </c>
      <c r="O9" s="17">
        <v>3.5417323439890701E-2</v>
      </c>
      <c r="P9" s="17">
        <v>2.19753305508067E-2</v>
      </c>
      <c r="Q9" s="17">
        <v>4.5920425921394904E-3</v>
      </c>
      <c r="R9" s="17">
        <v>8.2712412204351105E-2</v>
      </c>
      <c r="S9" s="17">
        <v>6.6343402640977503E-2</v>
      </c>
      <c r="T9" s="17">
        <v>5.1877856614391003E-2</v>
      </c>
      <c r="U9" s="17">
        <v>8.3020600373877596E-2</v>
      </c>
      <c r="V9" s="17">
        <v>4.2510413785237698E-2</v>
      </c>
      <c r="W9" s="17">
        <v>8.1854681018034003E-2</v>
      </c>
      <c r="X9" s="17">
        <v>6.5740307807221607E-2</v>
      </c>
      <c r="Y9" s="17">
        <v>5.7839415921498501E-2</v>
      </c>
      <c r="Z9" s="17"/>
      <c r="AA9" s="17">
        <v>9.2433454388591199E-2</v>
      </c>
      <c r="AB9" s="17">
        <v>9.5200388331356495E-2</v>
      </c>
      <c r="AC9" s="17">
        <v>6.4257717332956502E-2</v>
      </c>
      <c r="AD9" s="17">
        <v>5.2796639294863203E-2</v>
      </c>
      <c r="AE9" s="17">
        <v>4.1658421663481097E-2</v>
      </c>
      <c r="AF9" s="17"/>
      <c r="AG9" s="17">
        <v>8.73146670183024E-2</v>
      </c>
      <c r="AH9" s="17">
        <v>6.0850898111159998E-2</v>
      </c>
      <c r="AI9" s="17">
        <v>4.4990607642717499E-2</v>
      </c>
      <c r="AJ9" s="17">
        <v>7.2284649489594802E-2</v>
      </c>
      <c r="AK9" s="17">
        <v>4.20965886983522E-2</v>
      </c>
    </row>
    <row r="10" spans="2:37" ht="32" x14ac:dyDescent="0.2">
      <c r="B10" s="18" t="s">
        <v>287</v>
      </c>
      <c r="C10" s="17">
        <v>0.28501608764641501</v>
      </c>
      <c r="D10" s="17">
        <v>0.328713698749724</v>
      </c>
      <c r="E10" s="17">
        <v>0.24238898451184501</v>
      </c>
      <c r="F10" s="17"/>
      <c r="G10" s="17">
        <v>0.44309875382082903</v>
      </c>
      <c r="H10" s="17">
        <v>0.403571625278763</v>
      </c>
      <c r="I10" s="17">
        <v>0.28130434379568597</v>
      </c>
      <c r="J10" s="17">
        <v>0.24126999612769501</v>
      </c>
      <c r="K10" s="17">
        <v>0.21823751175877901</v>
      </c>
      <c r="L10" s="17">
        <v>0.167479748807142</v>
      </c>
      <c r="M10" s="17"/>
      <c r="N10" s="17">
        <v>0.35238943170408099</v>
      </c>
      <c r="O10" s="17">
        <v>0.26176620145810803</v>
      </c>
      <c r="P10" s="17">
        <v>0.27664696127795302</v>
      </c>
      <c r="Q10" s="17">
        <v>0.237852218036678</v>
      </c>
      <c r="R10" s="17">
        <v>0.25859648130865698</v>
      </c>
      <c r="S10" s="17">
        <v>0.369601191716874</v>
      </c>
      <c r="T10" s="17">
        <v>0.26626032803355898</v>
      </c>
      <c r="U10" s="17">
        <v>0.36825201452383899</v>
      </c>
      <c r="V10" s="17">
        <v>0.29792232014730602</v>
      </c>
      <c r="W10" s="17">
        <v>0.249692710577754</v>
      </c>
      <c r="X10" s="17">
        <v>0.20094173769149501</v>
      </c>
      <c r="Y10" s="17">
        <v>0.17980747034332301</v>
      </c>
      <c r="Z10" s="17"/>
      <c r="AA10" s="17">
        <v>0.278857314845257</v>
      </c>
      <c r="AB10" s="17">
        <v>0.342190178449643</v>
      </c>
      <c r="AC10" s="17">
        <v>0.28012877476655101</v>
      </c>
      <c r="AD10" s="17">
        <v>0.26400328176138399</v>
      </c>
      <c r="AE10" s="17">
        <v>0.39805037524975101</v>
      </c>
      <c r="AF10" s="17"/>
      <c r="AG10" s="17">
        <v>0.245167662264</v>
      </c>
      <c r="AH10" s="17">
        <v>0.326185303838467</v>
      </c>
      <c r="AI10" s="17">
        <v>0.30205548233275697</v>
      </c>
      <c r="AJ10" s="17">
        <v>0.26068443329899899</v>
      </c>
      <c r="AK10" s="17">
        <v>0.38606854458258399</v>
      </c>
    </row>
    <row r="11" spans="2:37" ht="32" x14ac:dyDescent="0.2">
      <c r="B11" s="18" t="s">
        <v>288</v>
      </c>
      <c r="C11" s="17">
        <v>0.56830884054306197</v>
      </c>
      <c r="D11" s="17">
        <v>0.52214281680048602</v>
      </c>
      <c r="E11" s="17">
        <v>0.61334388492421799</v>
      </c>
      <c r="F11" s="17"/>
      <c r="G11" s="17">
        <v>0.35182153733375998</v>
      </c>
      <c r="H11" s="17">
        <v>0.42046738254171101</v>
      </c>
      <c r="I11" s="17">
        <v>0.52732611521952399</v>
      </c>
      <c r="J11" s="17">
        <v>0.62758683200062504</v>
      </c>
      <c r="K11" s="17">
        <v>0.67697881518783098</v>
      </c>
      <c r="L11" s="17">
        <v>0.743848426934825</v>
      </c>
      <c r="M11" s="17"/>
      <c r="N11" s="17">
        <v>0.44249213258651099</v>
      </c>
      <c r="O11" s="17">
        <v>0.61602549536446904</v>
      </c>
      <c r="P11" s="17">
        <v>0.59622915764220596</v>
      </c>
      <c r="Q11" s="17">
        <v>0.64751637664050499</v>
      </c>
      <c r="R11" s="17">
        <v>0.56390652749648895</v>
      </c>
      <c r="S11" s="17">
        <v>0.48281493586247198</v>
      </c>
      <c r="T11" s="17">
        <v>0.59126360336289496</v>
      </c>
      <c r="U11" s="17">
        <v>0.43794764296930999</v>
      </c>
      <c r="V11" s="17">
        <v>0.57196499667995504</v>
      </c>
      <c r="W11" s="17">
        <v>0.643994965160815</v>
      </c>
      <c r="X11" s="17">
        <v>0.642759619582428</v>
      </c>
      <c r="Y11" s="17">
        <v>0.65251501551839597</v>
      </c>
      <c r="Z11" s="17"/>
      <c r="AA11" s="17">
        <v>0.56875811184125402</v>
      </c>
      <c r="AB11" s="17">
        <v>0.50613378508478102</v>
      </c>
      <c r="AC11" s="17">
        <v>0.56427841084946895</v>
      </c>
      <c r="AD11" s="17">
        <v>0.61436460474982901</v>
      </c>
      <c r="AE11" s="17">
        <v>0.48414733904573798</v>
      </c>
      <c r="AF11" s="17"/>
      <c r="AG11" s="17">
        <v>0.60649161471064195</v>
      </c>
      <c r="AH11" s="17">
        <v>0.55017435450935304</v>
      </c>
      <c r="AI11" s="17">
        <v>0.59788880885484896</v>
      </c>
      <c r="AJ11" s="17">
        <v>0.58608486443466001</v>
      </c>
      <c r="AK11" s="17">
        <v>0.49737301719318999</v>
      </c>
    </row>
    <row r="12" spans="2:37" ht="16" x14ac:dyDescent="0.2">
      <c r="B12" s="18" t="s">
        <v>153</v>
      </c>
      <c r="C12" s="19">
        <v>8.4686511556060495E-2</v>
      </c>
      <c r="D12" s="19">
        <v>7.7828899424271195E-2</v>
      </c>
      <c r="E12" s="19">
        <v>9.1376125295072302E-2</v>
      </c>
      <c r="F12" s="19"/>
      <c r="G12" s="19">
        <v>8.0483656069527704E-2</v>
      </c>
      <c r="H12" s="19">
        <v>5.6469125697377803E-2</v>
      </c>
      <c r="I12" s="19">
        <v>9.32351309371795E-2</v>
      </c>
      <c r="J12" s="19">
        <v>0.104953236783908</v>
      </c>
      <c r="K12" s="19">
        <v>8.8671335413422703E-2</v>
      </c>
      <c r="L12" s="19">
        <v>8.4308160484097103E-2</v>
      </c>
      <c r="M12" s="19"/>
      <c r="N12" s="19">
        <v>7.0329273015723504E-2</v>
      </c>
      <c r="O12" s="19">
        <v>8.6790979737532803E-2</v>
      </c>
      <c r="P12" s="19">
        <v>0.105148550529034</v>
      </c>
      <c r="Q12" s="19">
        <v>0.11003936273067801</v>
      </c>
      <c r="R12" s="19">
        <v>9.4784578990503396E-2</v>
      </c>
      <c r="S12" s="19">
        <v>8.12404697796765E-2</v>
      </c>
      <c r="T12" s="19">
        <v>9.0598211989154395E-2</v>
      </c>
      <c r="U12" s="19">
        <v>0.11077974213297299</v>
      </c>
      <c r="V12" s="19">
        <v>8.7602269387501597E-2</v>
      </c>
      <c r="W12" s="19">
        <v>2.4457643243397401E-2</v>
      </c>
      <c r="X12" s="19">
        <v>9.0558334918855496E-2</v>
      </c>
      <c r="Y12" s="19">
        <v>0.109838098216783</v>
      </c>
      <c r="Z12" s="19"/>
      <c r="AA12" s="19">
        <v>5.9951118924898503E-2</v>
      </c>
      <c r="AB12" s="19">
        <v>5.6475648134218098E-2</v>
      </c>
      <c r="AC12" s="19">
        <v>9.13350970510243E-2</v>
      </c>
      <c r="AD12" s="19">
        <v>6.8835474193924398E-2</v>
      </c>
      <c r="AE12" s="19">
        <v>7.6143864041030407E-2</v>
      </c>
      <c r="AF12" s="19"/>
      <c r="AG12" s="19">
        <v>6.1026056007056198E-2</v>
      </c>
      <c r="AH12" s="19">
        <v>6.2789443541020007E-2</v>
      </c>
      <c r="AI12" s="19">
        <v>5.5065101169676799E-2</v>
      </c>
      <c r="AJ12" s="19">
        <v>8.0946052776746699E-2</v>
      </c>
      <c r="AK12" s="19">
        <v>7.4461849525874299E-2</v>
      </c>
    </row>
    <row r="13" spans="2:37" x14ac:dyDescent="0.2">
      <c r="B13" s="16" t="s">
        <v>96</v>
      </c>
    </row>
    <row r="14" spans="2:37" x14ac:dyDescent="0.2">
      <c r="B14" t="s">
        <v>61</v>
      </c>
    </row>
    <row r="15" spans="2:37" x14ac:dyDescent="0.2">
      <c r="B15" t="s">
        <v>62</v>
      </c>
    </row>
    <row r="17" spans="2:2" x14ac:dyDescent="0.2">
      <c r="B17"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AK16"/>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293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32" x14ac:dyDescent="0.2">
      <c r="B9" s="18" t="s">
        <v>290</v>
      </c>
      <c r="C9" s="17">
        <v>9.0871075438561003E-2</v>
      </c>
      <c r="D9" s="17">
        <v>0.100501088981685</v>
      </c>
      <c r="E9" s="17">
        <v>8.1469870474575906E-2</v>
      </c>
      <c r="F9" s="17"/>
      <c r="G9" s="17">
        <v>0.18630589792678801</v>
      </c>
      <c r="H9" s="17">
        <v>0.19063261310733301</v>
      </c>
      <c r="I9" s="17">
        <v>0.120151419213493</v>
      </c>
      <c r="J9" s="17">
        <v>2.9273921042870101E-2</v>
      </c>
      <c r="K9" s="17">
        <v>3.2126684670245903E-2</v>
      </c>
      <c r="L9" s="17">
        <v>1.25042352128892E-2</v>
      </c>
      <c r="M9" s="17"/>
      <c r="N9" s="17">
        <v>0.12921360335070201</v>
      </c>
      <c r="O9" s="17">
        <v>7.5443349472067003E-2</v>
      </c>
      <c r="P9" s="17">
        <v>6.6747407352473795E-2</v>
      </c>
      <c r="Q9" s="17">
        <v>4.6454968703356997E-2</v>
      </c>
      <c r="R9" s="17">
        <v>0.11662256149833</v>
      </c>
      <c r="S9" s="17">
        <v>0.14408002252645799</v>
      </c>
      <c r="T9" s="17">
        <v>7.6690540560743495E-2</v>
      </c>
      <c r="U9" s="17">
        <v>0.109649466104061</v>
      </c>
      <c r="V9" s="17">
        <v>7.6874824067983599E-2</v>
      </c>
      <c r="W9" s="17">
        <v>8.7663961470856006E-2</v>
      </c>
      <c r="X9" s="17">
        <v>5.4536409196814899E-2</v>
      </c>
      <c r="Y9" s="17">
        <v>9.0817715558715206E-2</v>
      </c>
      <c r="Z9" s="17"/>
      <c r="AA9" s="17">
        <v>8.7014714147261002E-2</v>
      </c>
      <c r="AB9" s="17">
        <v>0.14843874887334599</v>
      </c>
      <c r="AC9" s="17">
        <v>5.2505347701781002E-2</v>
      </c>
      <c r="AD9" s="17">
        <v>7.8042547272237597E-2</v>
      </c>
      <c r="AE9" s="17">
        <v>0.10419817899304799</v>
      </c>
      <c r="AF9" s="17"/>
      <c r="AG9" s="17">
        <v>8.0091709447051698E-2</v>
      </c>
      <c r="AH9" s="17">
        <v>8.8082486461819307E-2</v>
      </c>
      <c r="AI9" s="17">
        <v>6.7126986575322803E-2</v>
      </c>
      <c r="AJ9" s="17">
        <v>9.8982793366225993E-2</v>
      </c>
      <c r="AK9" s="17">
        <v>0.15994102002781199</v>
      </c>
    </row>
    <row r="10" spans="2:37" ht="32" x14ac:dyDescent="0.2">
      <c r="B10" s="18" t="s">
        <v>291</v>
      </c>
      <c r="C10" s="17">
        <v>0.27637067399882198</v>
      </c>
      <c r="D10" s="17">
        <v>0.30848729973781802</v>
      </c>
      <c r="E10" s="17">
        <v>0.24501713747763201</v>
      </c>
      <c r="F10" s="17"/>
      <c r="G10" s="17">
        <v>0.39793643176454402</v>
      </c>
      <c r="H10" s="17">
        <v>0.41178460242534598</v>
      </c>
      <c r="I10" s="17">
        <v>0.35815726364106798</v>
      </c>
      <c r="J10" s="17">
        <v>0.24601654097094899</v>
      </c>
      <c r="K10" s="17">
        <v>0.231701815072374</v>
      </c>
      <c r="L10" s="17">
        <v>7.4539102189708606E-2</v>
      </c>
      <c r="M10" s="17"/>
      <c r="N10" s="17">
        <v>0.37461556234364002</v>
      </c>
      <c r="O10" s="17">
        <v>0.23290723101147501</v>
      </c>
      <c r="P10" s="17">
        <v>0.32358105014690702</v>
      </c>
      <c r="Q10" s="17">
        <v>0.18552930957386801</v>
      </c>
      <c r="R10" s="17">
        <v>0.26910521735926901</v>
      </c>
      <c r="S10" s="17">
        <v>0.34443946482516202</v>
      </c>
      <c r="T10" s="17">
        <v>0.21215674300888601</v>
      </c>
      <c r="U10" s="17">
        <v>0.31460216611442199</v>
      </c>
      <c r="V10" s="17">
        <v>0.27474909674645398</v>
      </c>
      <c r="W10" s="17">
        <v>0.23502776061937899</v>
      </c>
      <c r="X10" s="17">
        <v>0.27268797314153198</v>
      </c>
      <c r="Y10" s="17">
        <v>0.22167977620969601</v>
      </c>
      <c r="Z10" s="17"/>
      <c r="AA10" s="17">
        <v>0.31166227365759602</v>
      </c>
      <c r="AB10" s="17">
        <v>0.34828938760801997</v>
      </c>
      <c r="AC10" s="17">
        <v>0.291144619286552</v>
      </c>
      <c r="AD10" s="17">
        <v>0.27079308219176301</v>
      </c>
      <c r="AE10" s="17">
        <v>0.33487764434991102</v>
      </c>
      <c r="AF10" s="17"/>
      <c r="AG10" s="17">
        <v>0.24969798794908299</v>
      </c>
      <c r="AH10" s="17">
        <v>0.32042166487010698</v>
      </c>
      <c r="AI10" s="17">
        <v>0.269564226338603</v>
      </c>
      <c r="AJ10" s="17">
        <v>0.30470449097895902</v>
      </c>
      <c r="AK10" s="17">
        <v>0.35908406447202001</v>
      </c>
    </row>
    <row r="11" spans="2:37" ht="16" x14ac:dyDescent="0.2">
      <c r="B11" s="18" t="s">
        <v>292</v>
      </c>
      <c r="C11" s="19">
        <v>0.63275825056261503</v>
      </c>
      <c r="D11" s="19">
        <v>0.59101161128049795</v>
      </c>
      <c r="E11" s="19">
        <v>0.67351299204779302</v>
      </c>
      <c r="F11" s="19"/>
      <c r="G11" s="19">
        <v>0.415757670308668</v>
      </c>
      <c r="H11" s="19">
        <v>0.39758278446731898</v>
      </c>
      <c r="I11" s="19">
        <v>0.52169131714543704</v>
      </c>
      <c r="J11" s="19">
        <v>0.72470953798618198</v>
      </c>
      <c r="K11" s="19">
        <v>0.73617150025737899</v>
      </c>
      <c r="L11" s="19">
        <v>0.91295666259740305</v>
      </c>
      <c r="M11" s="19"/>
      <c r="N11" s="19">
        <v>0.496170834305658</v>
      </c>
      <c r="O11" s="19">
        <v>0.69164941951645798</v>
      </c>
      <c r="P11" s="19">
        <v>0.60967154250061995</v>
      </c>
      <c r="Q11" s="19">
        <v>0.76801572172277499</v>
      </c>
      <c r="R11" s="19">
        <v>0.61427222114240099</v>
      </c>
      <c r="S11" s="19">
        <v>0.51148051264838101</v>
      </c>
      <c r="T11" s="19">
        <v>0.71115271643037004</v>
      </c>
      <c r="U11" s="19">
        <v>0.57574836778151695</v>
      </c>
      <c r="V11" s="19">
        <v>0.64837607918556295</v>
      </c>
      <c r="W11" s="19">
        <v>0.677308277909766</v>
      </c>
      <c r="X11" s="19">
        <v>0.67277561766165295</v>
      </c>
      <c r="Y11" s="19">
        <v>0.68750250823158898</v>
      </c>
      <c r="Z11" s="19"/>
      <c r="AA11" s="19">
        <v>0.60132301219514295</v>
      </c>
      <c r="AB11" s="19">
        <v>0.50327186351863396</v>
      </c>
      <c r="AC11" s="19">
        <v>0.65635003301166694</v>
      </c>
      <c r="AD11" s="19">
        <v>0.65116437053599996</v>
      </c>
      <c r="AE11" s="19">
        <v>0.56092417665704097</v>
      </c>
      <c r="AF11" s="19"/>
      <c r="AG11" s="19">
        <v>0.67021030260386505</v>
      </c>
      <c r="AH11" s="19">
        <v>0.59149584866807403</v>
      </c>
      <c r="AI11" s="19">
        <v>0.66330878708607499</v>
      </c>
      <c r="AJ11" s="19">
        <v>0.59631271565481403</v>
      </c>
      <c r="AK11" s="19">
        <v>0.48097491550016802</v>
      </c>
    </row>
    <row r="12" spans="2:37" x14ac:dyDescent="0.2">
      <c r="B12" s="16"/>
    </row>
    <row r="13" spans="2:37" x14ac:dyDescent="0.2">
      <c r="B13" t="s">
        <v>61</v>
      </c>
    </row>
    <row r="14" spans="2:37" x14ac:dyDescent="0.2">
      <c r="B14" t="s">
        <v>62</v>
      </c>
    </row>
    <row r="16" spans="2:37" x14ac:dyDescent="0.2">
      <c r="B16"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11" width="20.6640625" customWidth="1"/>
  </cols>
  <sheetData>
    <row r="2" spans="2:11" ht="40" customHeight="1" x14ac:dyDescent="0.2">
      <c r="D2" s="27" t="s">
        <v>302</v>
      </c>
      <c r="E2" s="23"/>
      <c r="F2" s="23"/>
      <c r="G2" s="23"/>
      <c r="H2" s="23"/>
      <c r="I2" s="23"/>
      <c r="J2" s="23"/>
      <c r="K2" s="23"/>
    </row>
    <row r="6" spans="2:11" ht="50" customHeight="1" x14ac:dyDescent="0.2">
      <c r="B6" s="20" t="s">
        <v>15</v>
      </c>
      <c r="C6" s="20" t="s">
        <v>294</v>
      </c>
      <c r="D6" s="20" t="s">
        <v>295</v>
      </c>
      <c r="E6" s="20" t="s">
        <v>296</v>
      </c>
      <c r="F6" s="20" t="s">
        <v>297</v>
      </c>
      <c r="G6" s="20" t="s">
        <v>298</v>
      </c>
      <c r="H6" s="20" t="s">
        <v>299</v>
      </c>
      <c r="I6" s="20" t="s">
        <v>300</v>
      </c>
      <c r="J6" s="20" t="s">
        <v>301</v>
      </c>
    </row>
    <row r="7" spans="2:11" ht="16" x14ac:dyDescent="0.2">
      <c r="B7" s="18" t="s">
        <v>201</v>
      </c>
      <c r="C7" s="17">
        <v>3.5326109325523103E-2</v>
      </c>
      <c r="D7" s="17">
        <v>2.5227873980114199E-2</v>
      </c>
      <c r="E7" s="17">
        <v>2.8020135462481E-2</v>
      </c>
      <c r="F7" s="17">
        <v>2.5768306994754499E-2</v>
      </c>
      <c r="G7" s="17">
        <v>0.115013230258703</v>
      </c>
      <c r="H7" s="17">
        <v>9.7605832258426103E-2</v>
      </c>
      <c r="I7" s="17">
        <v>2.0977004559630901E-2</v>
      </c>
      <c r="J7" s="17">
        <v>3.6176899290461202E-2</v>
      </c>
    </row>
    <row r="8" spans="2:11" ht="16" x14ac:dyDescent="0.2">
      <c r="B8" s="18" t="s">
        <v>202</v>
      </c>
      <c r="C8" s="17">
        <v>0.130022868466874</v>
      </c>
      <c r="D8" s="17">
        <v>9.5488949525463204E-2</v>
      </c>
      <c r="E8" s="17">
        <v>0.10305079872518701</v>
      </c>
      <c r="F8" s="17">
        <v>5.6006791090516997E-2</v>
      </c>
      <c r="G8" s="17">
        <v>0.20924686950801799</v>
      </c>
      <c r="H8" s="17">
        <v>0.172713546845773</v>
      </c>
      <c r="I8" s="17">
        <v>7.7698227004506806E-2</v>
      </c>
      <c r="J8" s="17">
        <v>0.12405387048453199</v>
      </c>
    </row>
    <row r="9" spans="2:11" ht="16" x14ac:dyDescent="0.2">
      <c r="B9" s="18" t="s">
        <v>203</v>
      </c>
      <c r="C9" s="17">
        <v>0.27492167099131698</v>
      </c>
      <c r="D9" s="17">
        <v>0.24688814584914101</v>
      </c>
      <c r="E9" s="17">
        <v>0.24213613140856699</v>
      </c>
      <c r="F9" s="17">
        <v>0.17059423732413401</v>
      </c>
      <c r="G9" s="17">
        <v>0.30371284189640801</v>
      </c>
      <c r="H9" s="17">
        <v>0.33286778478204399</v>
      </c>
      <c r="I9" s="17">
        <v>0.25081100701463799</v>
      </c>
      <c r="J9" s="17">
        <v>0.325165246430282</v>
      </c>
    </row>
    <row r="10" spans="2:11" ht="16" x14ac:dyDescent="0.2">
      <c r="B10" s="18" t="s">
        <v>204</v>
      </c>
      <c r="C10" s="17">
        <v>0.35980659520119701</v>
      </c>
      <c r="D10" s="17">
        <v>0.43876142011289399</v>
      </c>
      <c r="E10" s="17">
        <v>0.39538300641819701</v>
      </c>
      <c r="F10" s="17">
        <v>0.39791473458319099</v>
      </c>
      <c r="G10" s="17">
        <v>0.23335366501163199</v>
      </c>
      <c r="H10" s="17">
        <v>0.23833152106064401</v>
      </c>
      <c r="I10" s="17">
        <v>0.38787607927314699</v>
      </c>
      <c r="J10" s="17">
        <v>0.32939691726187598</v>
      </c>
    </row>
    <row r="11" spans="2:11" ht="16" x14ac:dyDescent="0.2">
      <c r="B11" s="18" t="s">
        <v>205</v>
      </c>
      <c r="C11" s="17">
        <v>0.111041208283748</v>
      </c>
      <c r="D11" s="17">
        <v>0.142664370542747</v>
      </c>
      <c r="E11" s="17">
        <v>0.18558613787626899</v>
      </c>
      <c r="F11" s="17">
        <v>0.30902123727947001</v>
      </c>
      <c r="G11" s="17">
        <v>7.8912039901310196E-2</v>
      </c>
      <c r="H11" s="17">
        <v>8.7687004998602103E-2</v>
      </c>
      <c r="I11" s="17">
        <v>0.19151368488220799</v>
      </c>
      <c r="J11" s="17">
        <v>8.4377481855987493E-2</v>
      </c>
    </row>
    <row r="12" spans="2:11" ht="16" x14ac:dyDescent="0.2">
      <c r="B12" s="18" t="s">
        <v>153</v>
      </c>
      <c r="C12" s="17">
        <v>8.8881547731337898E-2</v>
      </c>
      <c r="D12" s="17">
        <v>5.0969239989637802E-2</v>
      </c>
      <c r="E12" s="17">
        <v>4.5823790109297401E-2</v>
      </c>
      <c r="F12" s="17">
        <v>4.0694692727930602E-2</v>
      </c>
      <c r="G12" s="17">
        <v>5.97613534239268E-2</v>
      </c>
      <c r="H12" s="17">
        <v>7.0794310054509299E-2</v>
      </c>
      <c r="I12" s="17">
        <v>7.1123997265866906E-2</v>
      </c>
      <c r="J12" s="17">
        <v>0.100829584676859</v>
      </c>
    </row>
    <row r="13" spans="2:11" x14ac:dyDescent="0.2">
      <c r="B13" s="16"/>
      <c r="C13" s="16"/>
      <c r="D13" s="16"/>
      <c r="E13" s="16"/>
      <c r="F13" s="16"/>
      <c r="G13" s="16"/>
      <c r="H13" s="16"/>
      <c r="I13" s="16"/>
      <c r="J13" s="16"/>
    </row>
    <row r="14" spans="2:11" x14ac:dyDescent="0.2">
      <c r="B14" t="s">
        <v>61</v>
      </c>
    </row>
    <row r="15" spans="2:11" x14ac:dyDescent="0.2">
      <c r="B15" t="s">
        <v>62</v>
      </c>
    </row>
    <row r="19" spans="2:2" x14ac:dyDescent="0.2">
      <c r="B19"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303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201</v>
      </c>
      <c r="C9" s="17">
        <v>3.5326109325523103E-2</v>
      </c>
      <c r="D9" s="17">
        <v>4.60768618995663E-2</v>
      </c>
      <c r="E9" s="17">
        <v>2.4830794026840301E-2</v>
      </c>
      <c r="F9" s="17"/>
      <c r="G9" s="17">
        <v>4.55798840404706E-2</v>
      </c>
      <c r="H9" s="17">
        <v>3.0959116064046499E-2</v>
      </c>
      <c r="I9" s="17">
        <v>2.22321795732883E-2</v>
      </c>
      <c r="J9" s="17">
        <v>3.7725669901287798E-2</v>
      </c>
      <c r="K9" s="17">
        <v>2.7895221590670899E-2</v>
      </c>
      <c r="L9" s="17">
        <v>4.5738855715932503E-2</v>
      </c>
      <c r="M9" s="17"/>
      <c r="N9" s="17">
        <v>2.9248962995496602E-2</v>
      </c>
      <c r="O9" s="17">
        <v>4.43194398515427E-2</v>
      </c>
      <c r="P9" s="17">
        <v>2.10082211092763E-2</v>
      </c>
      <c r="Q9" s="17">
        <v>5.6346147076708701E-2</v>
      </c>
      <c r="R9" s="17">
        <v>4.9526669293518198E-2</v>
      </c>
      <c r="S9" s="17">
        <v>3.2881623663848697E-2</v>
      </c>
      <c r="T9" s="17">
        <v>3.32972071714892E-2</v>
      </c>
      <c r="U9" s="17">
        <v>5.3667700626107998E-2</v>
      </c>
      <c r="V9" s="17">
        <v>3.0225903077406999E-2</v>
      </c>
      <c r="W9" s="17">
        <v>2.07260518932584E-2</v>
      </c>
      <c r="X9" s="17">
        <v>3.1395709018195002E-2</v>
      </c>
      <c r="Y9" s="17">
        <v>2.4340293219080801E-2</v>
      </c>
      <c r="Z9" s="17"/>
      <c r="AA9" s="17">
        <v>3.0816834237839201E-2</v>
      </c>
      <c r="AB9" s="17">
        <v>3.9915128893902897E-2</v>
      </c>
      <c r="AC9" s="17">
        <v>2.6723169674992501E-2</v>
      </c>
      <c r="AD9" s="17">
        <v>3.9237418400431698E-2</v>
      </c>
      <c r="AE9" s="17">
        <v>9.4894605706919901E-3</v>
      </c>
      <c r="AF9" s="17"/>
      <c r="AG9" s="17">
        <v>4.1842535570305803E-2</v>
      </c>
      <c r="AH9" s="17">
        <v>3.86737704483677E-2</v>
      </c>
      <c r="AI9" s="17">
        <v>2.5444463167195001E-2</v>
      </c>
      <c r="AJ9" s="17">
        <v>4.5326748298112202E-2</v>
      </c>
      <c r="AK9" s="17">
        <v>1.5628672157578599E-2</v>
      </c>
    </row>
    <row r="10" spans="2:37" ht="16" x14ac:dyDescent="0.2">
      <c r="B10" s="18" t="s">
        <v>202</v>
      </c>
      <c r="C10" s="17">
        <v>0.130022868466874</v>
      </c>
      <c r="D10" s="17">
        <v>0.13314385498270001</v>
      </c>
      <c r="E10" s="17">
        <v>0.12697603641479999</v>
      </c>
      <c r="F10" s="17"/>
      <c r="G10" s="17">
        <v>0.101320139676153</v>
      </c>
      <c r="H10" s="17">
        <v>8.2869675957495295E-2</v>
      </c>
      <c r="I10" s="17">
        <v>0.10007992782891401</v>
      </c>
      <c r="J10" s="17">
        <v>0.10105587639470499</v>
      </c>
      <c r="K10" s="17">
        <v>0.175911790473053</v>
      </c>
      <c r="L10" s="17">
        <v>0.20419044381132601</v>
      </c>
      <c r="M10" s="17"/>
      <c r="N10" s="17">
        <v>8.2051481621084596E-2</v>
      </c>
      <c r="O10" s="17">
        <v>0.16497882930046401</v>
      </c>
      <c r="P10" s="17">
        <v>0.12418022928385999</v>
      </c>
      <c r="Q10" s="17">
        <v>0.19033208733951201</v>
      </c>
      <c r="R10" s="17">
        <v>8.4475740645022598E-2</v>
      </c>
      <c r="S10" s="17">
        <v>9.7359987245881005E-2</v>
      </c>
      <c r="T10" s="17">
        <v>0.124327985196277</v>
      </c>
      <c r="U10" s="17">
        <v>0.13901359427568399</v>
      </c>
      <c r="V10" s="17">
        <v>0.122464559913952</v>
      </c>
      <c r="W10" s="17">
        <v>0.12997117782801801</v>
      </c>
      <c r="X10" s="17">
        <v>0.189835330493525</v>
      </c>
      <c r="Y10" s="17">
        <v>0.17314160253738001</v>
      </c>
      <c r="Z10" s="17"/>
      <c r="AA10" s="17">
        <v>0.17112150024386699</v>
      </c>
      <c r="AB10" s="17">
        <v>9.6697483128856301E-2</v>
      </c>
      <c r="AC10" s="17">
        <v>0.138843525531677</v>
      </c>
      <c r="AD10" s="17">
        <v>0.137585829320473</v>
      </c>
      <c r="AE10" s="17">
        <v>9.4510715327773998E-2</v>
      </c>
      <c r="AF10" s="17"/>
      <c r="AG10" s="17">
        <v>0.189224974543652</v>
      </c>
      <c r="AH10" s="17">
        <v>9.8359162849913695E-2</v>
      </c>
      <c r="AI10" s="17">
        <v>0.152689154383787</v>
      </c>
      <c r="AJ10" s="17">
        <v>0.12677371303796101</v>
      </c>
      <c r="AK10" s="17">
        <v>0.16418733177445699</v>
      </c>
    </row>
    <row r="11" spans="2:37" ht="16" x14ac:dyDescent="0.2">
      <c r="B11" s="18" t="s">
        <v>203</v>
      </c>
      <c r="C11" s="17">
        <v>0.27492167099131698</v>
      </c>
      <c r="D11" s="17">
        <v>0.27950562381670802</v>
      </c>
      <c r="E11" s="17">
        <v>0.270446632626757</v>
      </c>
      <c r="F11" s="17"/>
      <c r="G11" s="17">
        <v>0.19836789257138601</v>
      </c>
      <c r="H11" s="17">
        <v>0.189667416679134</v>
      </c>
      <c r="I11" s="17">
        <v>0.274497425542026</v>
      </c>
      <c r="J11" s="17">
        <v>0.31976773802061997</v>
      </c>
      <c r="K11" s="17">
        <v>0.321686351486552</v>
      </c>
      <c r="L11" s="17">
        <v>0.32726394505547901</v>
      </c>
      <c r="M11" s="17"/>
      <c r="N11" s="17">
        <v>0.214330832721121</v>
      </c>
      <c r="O11" s="17">
        <v>0.31953749935387699</v>
      </c>
      <c r="P11" s="17">
        <v>0.309215465389855</v>
      </c>
      <c r="Q11" s="17">
        <v>0.266690358422213</v>
      </c>
      <c r="R11" s="17">
        <v>0.26614357890651003</v>
      </c>
      <c r="S11" s="17">
        <v>0.31172906553034302</v>
      </c>
      <c r="T11" s="17">
        <v>0.31549550071433502</v>
      </c>
      <c r="U11" s="17">
        <v>0.21619088264483399</v>
      </c>
      <c r="V11" s="17">
        <v>0.21967981304562101</v>
      </c>
      <c r="W11" s="17">
        <v>0.25184354985575502</v>
      </c>
      <c r="X11" s="17">
        <v>0.29687930806227703</v>
      </c>
      <c r="Y11" s="17">
        <v>0.41459357502479899</v>
      </c>
      <c r="Z11" s="17"/>
      <c r="AA11" s="17">
        <v>0.26903441100759601</v>
      </c>
      <c r="AB11" s="17">
        <v>0.24826095776955601</v>
      </c>
      <c r="AC11" s="17">
        <v>0.26569576886375401</v>
      </c>
      <c r="AD11" s="17">
        <v>0.28923825506414202</v>
      </c>
      <c r="AE11" s="17">
        <v>0.22282227109772099</v>
      </c>
      <c r="AF11" s="17"/>
      <c r="AG11" s="17">
        <v>0.28211144393489201</v>
      </c>
      <c r="AH11" s="17">
        <v>0.273708778108259</v>
      </c>
      <c r="AI11" s="17">
        <v>0.33727024805181299</v>
      </c>
      <c r="AJ11" s="17">
        <v>0.28495493025149099</v>
      </c>
      <c r="AK11" s="17">
        <v>0.19040496802920501</v>
      </c>
    </row>
    <row r="12" spans="2:37" ht="16" x14ac:dyDescent="0.2">
      <c r="B12" s="18" t="s">
        <v>204</v>
      </c>
      <c r="C12" s="17">
        <v>0.35980659520119701</v>
      </c>
      <c r="D12" s="17">
        <v>0.348296696922755</v>
      </c>
      <c r="E12" s="17">
        <v>0.37104301894512098</v>
      </c>
      <c r="F12" s="17"/>
      <c r="G12" s="17">
        <v>0.429110741706551</v>
      </c>
      <c r="H12" s="17">
        <v>0.45742049286715702</v>
      </c>
      <c r="I12" s="17">
        <v>0.397998418818099</v>
      </c>
      <c r="J12" s="17">
        <v>0.36377618951430502</v>
      </c>
      <c r="K12" s="17">
        <v>0.30059221415987802</v>
      </c>
      <c r="L12" s="17">
        <v>0.24041607159158901</v>
      </c>
      <c r="M12" s="17"/>
      <c r="N12" s="17">
        <v>0.469007214634999</v>
      </c>
      <c r="O12" s="17">
        <v>0.33862492581223702</v>
      </c>
      <c r="P12" s="17">
        <v>0.30756629662027202</v>
      </c>
      <c r="Q12" s="17">
        <v>0.28737829813638799</v>
      </c>
      <c r="R12" s="17">
        <v>0.406395823634154</v>
      </c>
      <c r="S12" s="17">
        <v>0.33846067435589</v>
      </c>
      <c r="T12" s="17">
        <v>0.325412365720819</v>
      </c>
      <c r="U12" s="17">
        <v>0.31606580064219902</v>
      </c>
      <c r="V12" s="17">
        <v>0.42154277475420598</v>
      </c>
      <c r="W12" s="17">
        <v>0.370252873211528</v>
      </c>
      <c r="X12" s="17">
        <v>0.30401878061279802</v>
      </c>
      <c r="Y12" s="17">
        <v>0.23640571684909001</v>
      </c>
      <c r="Z12" s="17"/>
      <c r="AA12" s="17">
        <v>0.34828661486122198</v>
      </c>
      <c r="AB12" s="17">
        <v>0.399771127165651</v>
      </c>
      <c r="AC12" s="17">
        <v>0.40462428439230902</v>
      </c>
      <c r="AD12" s="17">
        <v>0.34626756761703997</v>
      </c>
      <c r="AE12" s="17">
        <v>0.456332900573374</v>
      </c>
      <c r="AF12" s="17"/>
      <c r="AG12" s="17">
        <v>0.29528891914664801</v>
      </c>
      <c r="AH12" s="17">
        <v>0.40131220970209602</v>
      </c>
      <c r="AI12" s="17">
        <v>0.362900543717388</v>
      </c>
      <c r="AJ12" s="17">
        <v>0.33535038122960797</v>
      </c>
      <c r="AK12" s="17">
        <v>0.41095396696980402</v>
      </c>
    </row>
    <row r="13" spans="2:37" ht="16" x14ac:dyDescent="0.2">
      <c r="B13" s="18" t="s">
        <v>205</v>
      </c>
      <c r="C13" s="17">
        <v>0.111041208283748</v>
      </c>
      <c r="D13" s="17">
        <v>0.112175849361994</v>
      </c>
      <c r="E13" s="17">
        <v>0.109933526213586</v>
      </c>
      <c r="F13" s="17"/>
      <c r="G13" s="17">
        <v>0.19903410369976199</v>
      </c>
      <c r="H13" s="17">
        <v>0.20583337027739801</v>
      </c>
      <c r="I13" s="17">
        <v>0.13078957420430101</v>
      </c>
      <c r="J13" s="17">
        <v>8.0557814958680196E-2</v>
      </c>
      <c r="K13" s="17">
        <v>5.41982967482392E-2</v>
      </c>
      <c r="L13" s="17">
        <v>2.2863337186144202E-2</v>
      </c>
      <c r="M13" s="17"/>
      <c r="N13" s="17">
        <v>0.15829627086026199</v>
      </c>
      <c r="O13" s="17">
        <v>7.4507172206608005E-2</v>
      </c>
      <c r="P13" s="17">
        <v>0.110470680352053</v>
      </c>
      <c r="Q13" s="17">
        <v>6.9395302126792999E-2</v>
      </c>
      <c r="R13" s="17">
        <v>0.10313045626905699</v>
      </c>
      <c r="S13" s="17">
        <v>0.15068871166719799</v>
      </c>
      <c r="T13" s="17">
        <v>0.114335923102169</v>
      </c>
      <c r="U13" s="17">
        <v>0.14241950551471699</v>
      </c>
      <c r="V13" s="17">
        <v>0.121075988497736</v>
      </c>
      <c r="W13" s="17">
        <v>8.2767714304745998E-2</v>
      </c>
      <c r="X13" s="17">
        <v>0.120920838459125</v>
      </c>
      <c r="Y13" s="17">
        <v>5.5787700926794297E-2</v>
      </c>
      <c r="Z13" s="17"/>
      <c r="AA13" s="17">
        <v>9.3654453606349594E-2</v>
      </c>
      <c r="AB13" s="17">
        <v>0.160797680536269</v>
      </c>
      <c r="AC13" s="17">
        <v>5.9641076420048199E-2</v>
      </c>
      <c r="AD13" s="17">
        <v>0.10275470736541301</v>
      </c>
      <c r="AE13" s="17">
        <v>0.16614178957651399</v>
      </c>
      <c r="AF13" s="17"/>
      <c r="AG13" s="17">
        <v>9.0327237512768999E-2</v>
      </c>
      <c r="AH13" s="17">
        <v>0.130019904820528</v>
      </c>
      <c r="AI13" s="17">
        <v>5.01830112709662E-2</v>
      </c>
      <c r="AJ13" s="17">
        <v>0.133664788652581</v>
      </c>
      <c r="AK13" s="17">
        <v>0.135336052221397</v>
      </c>
    </row>
    <row r="14" spans="2:37" ht="16" x14ac:dyDescent="0.2">
      <c r="B14" s="18" t="s">
        <v>153</v>
      </c>
      <c r="C14" s="19">
        <v>8.8881547731337898E-2</v>
      </c>
      <c r="D14" s="19">
        <v>8.0801113016279194E-2</v>
      </c>
      <c r="E14" s="19">
        <v>9.6769991772895497E-2</v>
      </c>
      <c r="F14" s="19"/>
      <c r="G14" s="19">
        <v>2.6587238305677802E-2</v>
      </c>
      <c r="H14" s="19">
        <v>3.32499281547683E-2</v>
      </c>
      <c r="I14" s="19">
        <v>7.4402474033371205E-2</v>
      </c>
      <c r="J14" s="19">
        <v>9.7116711210403106E-2</v>
      </c>
      <c r="K14" s="19">
        <v>0.119716125541606</v>
      </c>
      <c r="L14" s="19">
        <v>0.159527346639531</v>
      </c>
      <c r="M14" s="19"/>
      <c r="N14" s="19">
        <v>4.7065237167036998E-2</v>
      </c>
      <c r="O14" s="19">
        <v>5.8032133475272002E-2</v>
      </c>
      <c r="P14" s="19">
        <v>0.127559107244684</v>
      </c>
      <c r="Q14" s="19">
        <v>0.129857806898386</v>
      </c>
      <c r="R14" s="19">
        <v>9.0327731251738194E-2</v>
      </c>
      <c r="S14" s="19">
        <v>6.8879937536840005E-2</v>
      </c>
      <c r="T14" s="19">
        <v>8.7131018094910903E-2</v>
      </c>
      <c r="U14" s="19">
        <v>0.13264251629645801</v>
      </c>
      <c r="V14" s="19">
        <v>8.5010960711077097E-2</v>
      </c>
      <c r="W14" s="19">
        <v>0.14443863290669501</v>
      </c>
      <c r="X14" s="19">
        <v>5.6950033354080498E-2</v>
      </c>
      <c r="Y14" s="19">
        <v>9.5731111442856107E-2</v>
      </c>
      <c r="Z14" s="19"/>
      <c r="AA14" s="19">
        <v>8.7086186043127997E-2</v>
      </c>
      <c r="AB14" s="19">
        <v>5.4557622505764403E-2</v>
      </c>
      <c r="AC14" s="19">
        <v>0.104472175117219</v>
      </c>
      <c r="AD14" s="19">
        <v>8.49162222324997E-2</v>
      </c>
      <c r="AE14" s="19">
        <v>5.0702862853925799E-2</v>
      </c>
      <c r="AF14" s="19"/>
      <c r="AG14" s="19">
        <v>0.101204889291734</v>
      </c>
      <c r="AH14" s="19">
        <v>5.7926174070836597E-2</v>
      </c>
      <c r="AI14" s="19">
        <v>7.1512579408851806E-2</v>
      </c>
      <c r="AJ14" s="19">
        <v>7.3929438530246402E-2</v>
      </c>
      <c r="AK14" s="19">
        <v>8.3489008847557694E-2</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304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201</v>
      </c>
      <c r="C9" s="17">
        <v>2.5227873980114199E-2</v>
      </c>
      <c r="D9" s="17">
        <v>2.79856659749219E-2</v>
      </c>
      <c r="E9" s="17">
        <v>2.2535606967703299E-2</v>
      </c>
      <c r="F9" s="17"/>
      <c r="G9" s="17">
        <v>4.9417764808684601E-2</v>
      </c>
      <c r="H9" s="17">
        <v>4.1252548520449302E-2</v>
      </c>
      <c r="I9" s="17">
        <v>3.5314899100128E-2</v>
      </c>
      <c r="J9" s="17">
        <v>1.1667949498912899E-2</v>
      </c>
      <c r="K9" s="17">
        <v>9.8571558237284806E-3</v>
      </c>
      <c r="L9" s="17">
        <v>9.3674207429840298E-3</v>
      </c>
      <c r="M9" s="17"/>
      <c r="N9" s="17">
        <v>3.3780751700619303E-2</v>
      </c>
      <c r="O9" s="17">
        <v>2.8990510525277999E-2</v>
      </c>
      <c r="P9" s="17">
        <v>2.12282353594253E-2</v>
      </c>
      <c r="Q9" s="17">
        <v>0</v>
      </c>
      <c r="R9" s="17">
        <v>2.4859283776398899E-2</v>
      </c>
      <c r="S9" s="17">
        <v>1.8764132722451098E-2</v>
      </c>
      <c r="T9" s="17">
        <v>3.4979086314155299E-2</v>
      </c>
      <c r="U9" s="17">
        <v>3.1205749716797699E-2</v>
      </c>
      <c r="V9" s="17">
        <v>2.7502123469208301E-2</v>
      </c>
      <c r="W9" s="17">
        <v>2.8691669251447002E-2</v>
      </c>
      <c r="X9" s="17">
        <v>3.8790697121917503E-2</v>
      </c>
      <c r="Y9" s="17">
        <v>0</v>
      </c>
      <c r="Z9" s="17"/>
      <c r="AA9" s="17">
        <v>1.0428718162746899E-2</v>
      </c>
      <c r="AB9" s="17">
        <v>3.4852275828792099E-2</v>
      </c>
      <c r="AC9" s="17">
        <v>3.7555754075713502E-2</v>
      </c>
      <c r="AD9" s="17">
        <v>2.435019702262E-2</v>
      </c>
      <c r="AE9" s="17">
        <v>3.1369092330215301E-2</v>
      </c>
      <c r="AF9" s="17"/>
      <c r="AG9" s="17">
        <v>1.4090460849911999E-2</v>
      </c>
      <c r="AH9" s="17">
        <v>2.2228076902934001E-2</v>
      </c>
      <c r="AI9" s="17">
        <v>2.8324895636808099E-2</v>
      </c>
      <c r="AJ9" s="17">
        <v>3.4495977498708703E-2</v>
      </c>
      <c r="AK9" s="17">
        <v>2.5408771857224802E-2</v>
      </c>
    </row>
    <row r="10" spans="2:37" ht="16" x14ac:dyDescent="0.2">
      <c r="B10" s="18" t="s">
        <v>202</v>
      </c>
      <c r="C10" s="17">
        <v>9.5488949525463204E-2</v>
      </c>
      <c r="D10" s="17">
        <v>0.106591947275876</v>
      </c>
      <c r="E10" s="17">
        <v>8.4649758375953593E-2</v>
      </c>
      <c r="F10" s="17"/>
      <c r="G10" s="17">
        <v>0.15044673420049501</v>
      </c>
      <c r="H10" s="17">
        <v>0.12508777501129101</v>
      </c>
      <c r="I10" s="17">
        <v>0.12324064205742601</v>
      </c>
      <c r="J10" s="17">
        <v>8.1873167219287502E-2</v>
      </c>
      <c r="K10" s="17">
        <v>6.0516930342439698E-2</v>
      </c>
      <c r="L10" s="17">
        <v>4.7158366015279098E-2</v>
      </c>
      <c r="M10" s="17"/>
      <c r="N10" s="17">
        <v>0.117156898578225</v>
      </c>
      <c r="O10" s="17">
        <v>8.4406512664404701E-2</v>
      </c>
      <c r="P10" s="17">
        <v>8.7683957846714206E-2</v>
      </c>
      <c r="Q10" s="17">
        <v>0.111950206429696</v>
      </c>
      <c r="R10" s="17">
        <v>0.104211525762912</v>
      </c>
      <c r="S10" s="17">
        <v>0.11511078286720999</v>
      </c>
      <c r="T10" s="17">
        <v>6.0744806777352299E-2</v>
      </c>
      <c r="U10" s="17">
        <v>9.3534004771738705E-2</v>
      </c>
      <c r="V10" s="17">
        <v>0.112714451476829</v>
      </c>
      <c r="W10" s="17">
        <v>6.64676960594133E-2</v>
      </c>
      <c r="X10" s="17">
        <v>8.3551062827434006E-2</v>
      </c>
      <c r="Y10" s="17">
        <v>7.3638047362867901E-2</v>
      </c>
      <c r="Z10" s="17"/>
      <c r="AA10" s="17">
        <v>8.9406347617862994E-2</v>
      </c>
      <c r="AB10" s="17">
        <v>0.12170045078717399</v>
      </c>
      <c r="AC10" s="17">
        <v>0.10455226962957199</v>
      </c>
      <c r="AD10" s="17">
        <v>0.102986701035456</v>
      </c>
      <c r="AE10" s="17">
        <v>0.105896618627165</v>
      </c>
      <c r="AF10" s="17"/>
      <c r="AG10" s="17">
        <v>8.1229140113070697E-2</v>
      </c>
      <c r="AH10" s="17">
        <v>0.111257805690472</v>
      </c>
      <c r="AI10" s="17">
        <v>8.4644085115951895E-2</v>
      </c>
      <c r="AJ10" s="17">
        <v>0.10768184391732</v>
      </c>
      <c r="AK10" s="17">
        <v>0.125372702025002</v>
      </c>
    </row>
    <row r="11" spans="2:37" ht="16" x14ac:dyDescent="0.2">
      <c r="B11" s="18" t="s">
        <v>203</v>
      </c>
      <c r="C11" s="17">
        <v>0.24688814584914101</v>
      </c>
      <c r="D11" s="17">
        <v>0.25807560000572499</v>
      </c>
      <c r="E11" s="17">
        <v>0.23596650497291199</v>
      </c>
      <c r="F11" s="17"/>
      <c r="G11" s="17">
        <v>0.25912350642863502</v>
      </c>
      <c r="H11" s="17">
        <v>0.26997582231709</v>
      </c>
      <c r="I11" s="17">
        <v>0.216584979920178</v>
      </c>
      <c r="J11" s="17">
        <v>0.26050134485271698</v>
      </c>
      <c r="K11" s="17">
        <v>0.26407069699767999</v>
      </c>
      <c r="L11" s="17">
        <v>0.222116615870557</v>
      </c>
      <c r="M11" s="17"/>
      <c r="N11" s="17">
        <v>0.28860386310748398</v>
      </c>
      <c r="O11" s="17">
        <v>0.26696473070336502</v>
      </c>
      <c r="P11" s="17">
        <v>0.20754016081649301</v>
      </c>
      <c r="Q11" s="17">
        <v>0.21964037169440401</v>
      </c>
      <c r="R11" s="17">
        <v>0.240357042079102</v>
      </c>
      <c r="S11" s="17">
        <v>0.26873488639183302</v>
      </c>
      <c r="T11" s="17">
        <v>0.31922946502556099</v>
      </c>
      <c r="U11" s="17">
        <v>0.193708216220113</v>
      </c>
      <c r="V11" s="17">
        <v>0.208321079053924</v>
      </c>
      <c r="W11" s="17">
        <v>0.22885473981372401</v>
      </c>
      <c r="X11" s="17">
        <v>0.243254479805984</v>
      </c>
      <c r="Y11" s="17">
        <v>0.180996380367834</v>
      </c>
      <c r="Z11" s="17"/>
      <c r="AA11" s="17">
        <v>0.27507340003415698</v>
      </c>
      <c r="AB11" s="17">
        <v>0.20226034818952099</v>
      </c>
      <c r="AC11" s="17">
        <v>0.22323866924192701</v>
      </c>
      <c r="AD11" s="17">
        <v>0.23798091699489199</v>
      </c>
      <c r="AE11" s="17">
        <v>0.263786085354695</v>
      </c>
      <c r="AF11" s="17"/>
      <c r="AG11" s="17">
        <v>0.26137285176081099</v>
      </c>
      <c r="AH11" s="17">
        <v>0.226004150092317</v>
      </c>
      <c r="AI11" s="17">
        <v>0.25867913108261198</v>
      </c>
      <c r="AJ11" s="17">
        <v>0.24003454253946299</v>
      </c>
      <c r="AK11" s="17">
        <v>0.24342293975447499</v>
      </c>
    </row>
    <row r="12" spans="2:37" ht="16" x14ac:dyDescent="0.2">
      <c r="B12" s="18" t="s">
        <v>204</v>
      </c>
      <c r="C12" s="17">
        <v>0.43876142011289399</v>
      </c>
      <c r="D12" s="17">
        <v>0.44190010229676202</v>
      </c>
      <c r="E12" s="17">
        <v>0.435697312840855</v>
      </c>
      <c r="F12" s="17"/>
      <c r="G12" s="17">
        <v>0.38193140116741903</v>
      </c>
      <c r="H12" s="17">
        <v>0.42584404784122598</v>
      </c>
      <c r="I12" s="17">
        <v>0.451052312935738</v>
      </c>
      <c r="J12" s="17">
        <v>0.459894834345764</v>
      </c>
      <c r="K12" s="17">
        <v>0.44385799962193501</v>
      </c>
      <c r="L12" s="17">
        <v>0.45628025619187601</v>
      </c>
      <c r="M12" s="17"/>
      <c r="N12" s="17">
        <v>0.42063424601020899</v>
      </c>
      <c r="O12" s="17">
        <v>0.468715029835722</v>
      </c>
      <c r="P12" s="17">
        <v>0.49843168116497899</v>
      </c>
      <c r="Q12" s="17">
        <v>0.40772815645511601</v>
      </c>
      <c r="R12" s="17">
        <v>0.49568292327409103</v>
      </c>
      <c r="S12" s="17">
        <v>0.413364960344763</v>
      </c>
      <c r="T12" s="17">
        <v>0.31489344033056399</v>
      </c>
      <c r="U12" s="17">
        <v>0.47054239540359599</v>
      </c>
      <c r="V12" s="17">
        <v>0.44275789495256801</v>
      </c>
      <c r="W12" s="17">
        <v>0.44354478128826602</v>
      </c>
      <c r="X12" s="17">
        <v>0.43022287128738401</v>
      </c>
      <c r="Y12" s="17">
        <v>0.54385890738506704</v>
      </c>
      <c r="Z12" s="17"/>
      <c r="AA12" s="17">
        <v>0.434533894395571</v>
      </c>
      <c r="AB12" s="17">
        <v>0.46561444296437798</v>
      </c>
      <c r="AC12" s="17">
        <v>0.47541458247756702</v>
      </c>
      <c r="AD12" s="17">
        <v>0.45542202228468998</v>
      </c>
      <c r="AE12" s="17">
        <v>0.40910161220522201</v>
      </c>
      <c r="AF12" s="17"/>
      <c r="AG12" s="17">
        <v>0.46080313518539701</v>
      </c>
      <c r="AH12" s="17">
        <v>0.45639212399193102</v>
      </c>
      <c r="AI12" s="17">
        <v>0.44329465206097102</v>
      </c>
      <c r="AJ12" s="17">
        <v>0.46184226523398503</v>
      </c>
      <c r="AK12" s="17">
        <v>0.39928277854579503</v>
      </c>
    </row>
    <row r="13" spans="2:37" ht="16" x14ac:dyDescent="0.2">
      <c r="B13" s="18" t="s">
        <v>205</v>
      </c>
      <c r="C13" s="17">
        <v>0.142664370542747</v>
      </c>
      <c r="D13" s="17">
        <v>0.128913547846009</v>
      </c>
      <c r="E13" s="17">
        <v>0.156088474467064</v>
      </c>
      <c r="F13" s="17"/>
      <c r="G13" s="17">
        <v>0.11175147852235</v>
      </c>
      <c r="H13" s="17">
        <v>0.117740764949094</v>
      </c>
      <c r="I13" s="17">
        <v>0.12294266654130601</v>
      </c>
      <c r="J13" s="17">
        <v>0.127539823071456</v>
      </c>
      <c r="K13" s="17">
        <v>0.16423487194328601</v>
      </c>
      <c r="L13" s="17">
        <v>0.197074001409619</v>
      </c>
      <c r="M13" s="17"/>
      <c r="N13" s="17">
        <v>9.35492508760737E-2</v>
      </c>
      <c r="O13" s="17">
        <v>0.116989629380607</v>
      </c>
      <c r="P13" s="17">
        <v>0.14605585537154001</v>
      </c>
      <c r="Q13" s="17">
        <v>0.16591481509233</v>
      </c>
      <c r="R13" s="17">
        <v>9.6058207491764303E-2</v>
      </c>
      <c r="S13" s="17">
        <v>0.14165597725738799</v>
      </c>
      <c r="T13" s="17">
        <v>0.218351062230626</v>
      </c>
      <c r="U13" s="17">
        <v>0.124855894190637</v>
      </c>
      <c r="V13" s="17">
        <v>0.14144338490514499</v>
      </c>
      <c r="W13" s="17">
        <v>0.19227558674634701</v>
      </c>
      <c r="X13" s="17">
        <v>0.159090019078092</v>
      </c>
      <c r="Y13" s="17">
        <v>0.166728581677729</v>
      </c>
      <c r="Z13" s="17"/>
      <c r="AA13" s="17">
        <v>0.15925438760466901</v>
      </c>
      <c r="AB13" s="17">
        <v>0.14634472531286599</v>
      </c>
      <c r="AC13" s="17">
        <v>0.11353386415524599</v>
      </c>
      <c r="AD13" s="17">
        <v>0.14495652789241101</v>
      </c>
      <c r="AE13" s="17">
        <v>0.14011489179350001</v>
      </c>
      <c r="AF13" s="17"/>
      <c r="AG13" s="17">
        <v>0.154983196774614</v>
      </c>
      <c r="AH13" s="17">
        <v>0.153333130105442</v>
      </c>
      <c r="AI13" s="17">
        <v>0.115066185993068</v>
      </c>
      <c r="AJ13" s="17">
        <v>0.113445111304414</v>
      </c>
      <c r="AK13" s="17">
        <v>0.14888930318094301</v>
      </c>
    </row>
    <row r="14" spans="2:37" ht="16" x14ac:dyDescent="0.2">
      <c r="B14" s="18" t="s">
        <v>153</v>
      </c>
      <c r="C14" s="19">
        <v>5.0969239989637802E-2</v>
      </c>
      <c r="D14" s="19">
        <v>3.6533136600708699E-2</v>
      </c>
      <c r="E14" s="19">
        <v>6.5062342375512797E-2</v>
      </c>
      <c r="F14" s="19"/>
      <c r="G14" s="19">
        <v>4.7329114872415999E-2</v>
      </c>
      <c r="H14" s="19">
        <v>2.00990413608487E-2</v>
      </c>
      <c r="I14" s="19">
        <v>5.0864499445222901E-2</v>
      </c>
      <c r="J14" s="19">
        <v>5.8522881011863898E-2</v>
      </c>
      <c r="K14" s="19">
        <v>5.7462345270930103E-2</v>
      </c>
      <c r="L14" s="19">
        <v>6.8003339769687504E-2</v>
      </c>
      <c r="M14" s="19"/>
      <c r="N14" s="19">
        <v>4.62749897273892E-2</v>
      </c>
      <c r="O14" s="19">
        <v>3.3933586890624097E-2</v>
      </c>
      <c r="P14" s="19">
        <v>3.9060109440847798E-2</v>
      </c>
      <c r="Q14" s="19">
        <v>9.4766450328454294E-2</v>
      </c>
      <c r="R14" s="19">
        <v>3.8831017615732898E-2</v>
      </c>
      <c r="S14" s="19">
        <v>4.2369260416355602E-2</v>
      </c>
      <c r="T14" s="19">
        <v>5.1802139321741103E-2</v>
      </c>
      <c r="U14" s="19">
        <v>8.6153739697117204E-2</v>
      </c>
      <c r="V14" s="19">
        <v>6.7261066142324993E-2</v>
      </c>
      <c r="W14" s="19">
        <v>4.0165526840803503E-2</v>
      </c>
      <c r="X14" s="19">
        <v>4.5090869879188901E-2</v>
      </c>
      <c r="Y14" s="19">
        <v>3.4778083206502997E-2</v>
      </c>
      <c r="Z14" s="19"/>
      <c r="AA14" s="19">
        <v>3.1303252184993899E-2</v>
      </c>
      <c r="AB14" s="19">
        <v>2.9227756917268002E-2</v>
      </c>
      <c r="AC14" s="19">
        <v>4.5704860419974999E-2</v>
      </c>
      <c r="AD14" s="19">
        <v>3.4303634769929897E-2</v>
      </c>
      <c r="AE14" s="19">
        <v>4.97316996892029E-2</v>
      </c>
      <c r="AF14" s="19"/>
      <c r="AG14" s="19">
        <v>2.75212153161952E-2</v>
      </c>
      <c r="AH14" s="19">
        <v>3.0784713216904298E-2</v>
      </c>
      <c r="AI14" s="19">
        <v>6.9991050110588399E-2</v>
      </c>
      <c r="AJ14" s="19">
        <v>4.2500259506108397E-2</v>
      </c>
      <c r="AK14" s="19">
        <v>5.7623504636561698E-2</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305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201</v>
      </c>
      <c r="C9" s="17">
        <v>2.8020135462481E-2</v>
      </c>
      <c r="D9" s="17">
        <v>3.7306954181797497E-2</v>
      </c>
      <c r="E9" s="17">
        <v>1.8953971032628698E-2</v>
      </c>
      <c r="F9" s="17"/>
      <c r="G9" s="17">
        <v>5.6011141895761299E-2</v>
      </c>
      <c r="H9" s="17">
        <v>2.7887589800824699E-2</v>
      </c>
      <c r="I9" s="17">
        <v>3.4159418085947899E-2</v>
      </c>
      <c r="J9" s="17">
        <v>2.23572421187949E-2</v>
      </c>
      <c r="K9" s="17">
        <v>2.83224421573391E-2</v>
      </c>
      <c r="L9" s="17">
        <v>9.0402807296062308E-3</v>
      </c>
      <c r="M9" s="17"/>
      <c r="N9" s="17">
        <v>2.3332495064805201E-2</v>
      </c>
      <c r="O9" s="17">
        <v>2.54890317503365E-2</v>
      </c>
      <c r="P9" s="17">
        <v>1.2787659346809199E-2</v>
      </c>
      <c r="Q9" s="17">
        <v>1.80766691538558E-2</v>
      </c>
      <c r="R9" s="17">
        <v>2.4739674551804602E-2</v>
      </c>
      <c r="S9" s="17">
        <v>5.3758486691026897E-2</v>
      </c>
      <c r="T9" s="17">
        <v>5.5346913843101399E-2</v>
      </c>
      <c r="U9" s="17">
        <v>2.2198334848340499E-2</v>
      </c>
      <c r="V9" s="17">
        <v>3.2919645387280802E-2</v>
      </c>
      <c r="W9" s="17">
        <v>2.3840446551918401E-2</v>
      </c>
      <c r="X9" s="17">
        <v>2.28028322206465E-2</v>
      </c>
      <c r="Y9" s="17">
        <v>0</v>
      </c>
      <c r="Z9" s="17"/>
      <c r="AA9" s="17">
        <v>4.2501106358737703E-2</v>
      </c>
      <c r="AB9" s="17">
        <v>3.4946739183833203E-2</v>
      </c>
      <c r="AC9" s="17">
        <v>2.9253191526779201E-2</v>
      </c>
      <c r="AD9" s="17">
        <v>2.3649388885656999E-2</v>
      </c>
      <c r="AE9" s="17">
        <v>2.4095875772140399E-2</v>
      </c>
      <c r="AF9" s="17"/>
      <c r="AG9" s="17">
        <v>3.9685326174369401E-2</v>
      </c>
      <c r="AH9" s="17">
        <v>2.3618107969251699E-2</v>
      </c>
      <c r="AI9" s="17">
        <v>1.73596124014859E-2</v>
      </c>
      <c r="AJ9" s="17">
        <v>3.8031598794068401E-2</v>
      </c>
      <c r="AK9" s="17">
        <v>2.8883580366684099E-2</v>
      </c>
    </row>
    <row r="10" spans="2:37" ht="16" x14ac:dyDescent="0.2">
      <c r="B10" s="18" t="s">
        <v>202</v>
      </c>
      <c r="C10" s="17">
        <v>0.10305079872518701</v>
      </c>
      <c r="D10" s="17">
        <v>0.122962179695142</v>
      </c>
      <c r="E10" s="17">
        <v>8.3612511045083202E-2</v>
      </c>
      <c r="F10" s="17"/>
      <c r="G10" s="17">
        <v>0.115954359552919</v>
      </c>
      <c r="H10" s="17">
        <v>0.14046279612714399</v>
      </c>
      <c r="I10" s="17">
        <v>0.115711460554692</v>
      </c>
      <c r="J10" s="17">
        <v>9.62986797525507E-2</v>
      </c>
      <c r="K10" s="17">
        <v>6.6387800147192394E-2</v>
      </c>
      <c r="L10" s="17">
        <v>8.3983339696928394E-2</v>
      </c>
      <c r="M10" s="17"/>
      <c r="N10" s="17">
        <v>0.10174583878387999</v>
      </c>
      <c r="O10" s="17">
        <v>0.101376247678863</v>
      </c>
      <c r="P10" s="17">
        <v>9.6446069255072597E-2</v>
      </c>
      <c r="Q10" s="17">
        <v>7.5933687071254502E-2</v>
      </c>
      <c r="R10" s="17">
        <v>0.13437075700252801</v>
      </c>
      <c r="S10" s="17">
        <v>0.13940506277485301</v>
      </c>
      <c r="T10" s="17">
        <v>7.61114541520891E-2</v>
      </c>
      <c r="U10" s="17">
        <v>7.4413959416287104E-2</v>
      </c>
      <c r="V10" s="17">
        <v>0.116079570944239</v>
      </c>
      <c r="W10" s="17">
        <v>7.2320579540996299E-2</v>
      </c>
      <c r="X10" s="17">
        <v>0.15024548755262601</v>
      </c>
      <c r="Y10" s="17">
        <v>0.10934088094349401</v>
      </c>
      <c r="Z10" s="17"/>
      <c r="AA10" s="17">
        <v>7.96626230684018E-2</v>
      </c>
      <c r="AB10" s="17">
        <v>0.136526971404723</v>
      </c>
      <c r="AC10" s="17">
        <v>0.15441771571555599</v>
      </c>
      <c r="AD10" s="17">
        <v>9.9550732160785804E-2</v>
      </c>
      <c r="AE10" s="17">
        <v>9.2050062475068598E-2</v>
      </c>
      <c r="AF10" s="17"/>
      <c r="AG10" s="17">
        <v>8.0184566215091305E-2</v>
      </c>
      <c r="AH10" s="17">
        <v>0.11939215924764</v>
      </c>
      <c r="AI10" s="17">
        <v>0.13096614662921899</v>
      </c>
      <c r="AJ10" s="17">
        <v>0.109434634857241</v>
      </c>
      <c r="AK10" s="17">
        <v>0.10936715202278099</v>
      </c>
    </row>
    <row r="11" spans="2:37" ht="16" x14ac:dyDescent="0.2">
      <c r="B11" s="18" t="s">
        <v>203</v>
      </c>
      <c r="C11" s="17">
        <v>0.24213613140856699</v>
      </c>
      <c r="D11" s="17">
        <v>0.25291638470035599</v>
      </c>
      <c r="E11" s="17">
        <v>0.23161201632753101</v>
      </c>
      <c r="F11" s="17"/>
      <c r="G11" s="17">
        <v>0.27990823733923098</v>
      </c>
      <c r="H11" s="17">
        <v>0.25959170313355501</v>
      </c>
      <c r="I11" s="17">
        <v>0.234688746635725</v>
      </c>
      <c r="J11" s="17">
        <v>0.223195645843352</v>
      </c>
      <c r="K11" s="17">
        <v>0.239204429957767</v>
      </c>
      <c r="L11" s="17">
        <v>0.22637940370368301</v>
      </c>
      <c r="M11" s="17"/>
      <c r="N11" s="17">
        <v>0.291055814566754</v>
      </c>
      <c r="O11" s="17">
        <v>0.232062857403499</v>
      </c>
      <c r="P11" s="17">
        <v>0.23806544296062901</v>
      </c>
      <c r="Q11" s="17">
        <v>0.21015167654533901</v>
      </c>
      <c r="R11" s="17">
        <v>0.20911296485146799</v>
      </c>
      <c r="S11" s="17">
        <v>0.207635631700925</v>
      </c>
      <c r="T11" s="17">
        <v>0.25165627251940698</v>
      </c>
      <c r="U11" s="17">
        <v>0.28938228612004602</v>
      </c>
      <c r="V11" s="17">
        <v>0.26810265932999899</v>
      </c>
      <c r="W11" s="17">
        <v>0.203687855185338</v>
      </c>
      <c r="X11" s="17">
        <v>0.21390002244957801</v>
      </c>
      <c r="Y11" s="17">
        <v>0.323161897633999</v>
      </c>
      <c r="Z11" s="17"/>
      <c r="AA11" s="17">
        <v>0.244300697601217</v>
      </c>
      <c r="AB11" s="17">
        <v>0.23227450939877201</v>
      </c>
      <c r="AC11" s="17">
        <v>0.229973679703602</v>
      </c>
      <c r="AD11" s="17">
        <v>0.25886925522755599</v>
      </c>
      <c r="AE11" s="17">
        <v>0.21748362056565401</v>
      </c>
      <c r="AF11" s="17"/>
      <c r="AG11" s="17">
        <v>0.23242405054062801</v>
      </c>
      <c r="AH11" s="17">
        <v>0.232405076963937</v>
      </c>
      <c r="AI11" s="17">
        <v>0.23416847301228999</v>
      </c>
      <c r="AJ11" s="17">
        <v>0.22616856949896999</v>
      </c>
      <c r="AK11" s="17">
        <v>0.22641018388001899</v>
      </c>
    </row>
    <row r="12" spans="2:37" ht="16" x14ac:dyDescent="0.2">
      <c r="B12" s="18" t="s">
        <v>204</v>
      </c>
      <c r="C12" s="17">
        <v>0.39538300641819701</v>
      </c>
      <c r="D12" s="17">
        <v>0.38385043860968698</v>
      </c>
      <c r="E12" s="17">
        <v>0.40664156106543398</v>
      </c>
      <c r="F12" s="17"/>
      <c r="G12" s="17">
        <v>0.32393924675541202</v>
      </c>
      <c r="H12" s="17">
        <v>0.36973272850209699</v>
      </c>
      <c r="I12" s="17">
        <v>0.39499436166183699</v>
      </c>
      <c r="J12" s="17">
        <v>0.42174567466433999</v>
      </c>
      <c r="K12" s="17">
        <v>0.44556268263119198</v>
      </c>
      <c r="L12" s="17">
        <v>0.40870838290646</v>
      </c>
      <c r="M12" s="17"/>
      <c r="N12" s="17">
        <v>0.38175313254582199</v>
      </c>
      <c r="O12" s="17">
        <v>0.40668265333082598</v>
      </c>
      <c r="P12" s="17">
        <v>0.38158730049525302</v>
      </c>
      <c r="Q12" s="17">
        <v>0.453838938575299</v>
      </c>
      <c r="R12" s="17">
        <v>0.40064175388961398</v>
      </c>
      <c r="S12" s="17">
        <v>0.37449124364192898</v>
      </c>
      <c r="T12" s="17">
        <v>0.36156616722429302</v>
      </c>
      <c r="U12" s="17">
        <v>0.434016122825017</v>
      </c>
      <c r="V12" s="17">
        <v>0.35034455490379601</v>
      </c>
      <c r="W12" s="17">
        <v>0.46711912726700899</v>
      </c>
      <c r="X12" s="17">
        <v>0.37884837802184101</v>
      </c>
      <c r="Y12" s="17">
        <v>0.33771442042226901</v>
      </c>
      <c r="Z12" s="17"/>
      <c r="AA12" s="17">
        <v>0.40595797519014098</v>
      </c>
      <c r="AB12" s="17">
        <v>0.39627452246858202</v>
      </c>
      <c r="AC12" s="17">
        <v>0.40815475250598598</v>
      </c>
      <c r="AD12" s="17">
        <v>0.39628113365609502</v>
      </c>
      <c r="AE12" s="17">
        <v>0.387128896452547</v>
      </c>
      <c r="AF12" s="17"/>
      <c r="AG12" s="17">
        <v>0.40028939460312002</v>
      </c>
      <c r="AH12" s="17">
        <v>0.41669498707421998</v>
      </c>
      <c r="AI12" s="17">
        <v>0.39994253708125599</v>
      </c>
      <c r="AJ12" s="17">
        <v>0.43030879623317803</v>
      </c>
      <c r="AK12" s="17">
        <v>0.28091308717058999</v>
      </c>
    </row>
    <row r="13" spans="2:37" ht="16" x14ac:dyDescent="0.2">
      <c r="B13" s="18" t="s">
        <v>205</v>
      </c>
      <c r="C13" s="17">
        <v>0.18558613787626899</v>
      </c>
      <c r="D13" s="17">
        <v>0.160633192349138</v>
      </c>
      <c r="E13" s="17">
        <v>0.209946202823761</v>
      </c>
      <c r="F13" s="17"/>
      <c r="G13" s="17">
        <v>0.17299102869597899</v>
      </c>
      <c r="H13" s="17">
        <v>0.17330038221480201</v>
      </c>
      <c r="I13" s="17">
        <v>0.16709500524138299</v>
      </c>
      <c r="J13" s="17">
        <v>0.16889595095283699</v>
      </c>
      <c r="K13" s="17">
        <v>0.17929956915070799</v>
      </c>
      <c r="L13" s="17">
        <v>0.23658850263651901</v>
      </c>
      <c r="M13" s="17"/>
      <c r="N13" s="17">
        <v>0.15819021404575201</v>
      </c>
      <c r="O13" s="17">
        <v>0.19699798161073501</v>
      </c>
      <c r="P13" s="17">
        <v>0.212363326907614</v>
      </c>
      <c r="Q13" s="17">
        <v>0.175724493244754</v>
      </c>
      <c r="R13" s="17">
        <v>0.17866266885127799</v>
      </c>
      <c r="S13" s="17">
        <v>0.18808418561191401</v>
      </c>
      <c r="T13" s="17">
        <v>0.209210173705282</v>
      </c>
      <c r="U13" s="17">
        <v>0.142218117116753</v>
      </c>
      <c r="V13" s="17">
        <v>0.18194675399758301</v>
      </c>
      <c r="W13" s="17">
        <v>0.19764541331905799</v>
      </c>
      <c r="X13" s="17">
        <v>0.19055540091498999</v>
      </c>
      <c r="Y13" s="17">
        <v>0.19466410087827801</v>
      </c>
      <c r="Z13" s="17"/>
      <c r="AA13" s="17">
        <v>0.17910595066458701</v>
      </c>
      <c r="AB13" s="17">
        <v>0.17435248427048899</v>
      </c>
      <c r="AC13" s="17">
        <v>0.15647017697923901</v>
      </c>
      <c r="AD13" s="17">
        <v>0.18762119276915401</v>
      </c>
      <c r="AE13" s="17">
        <v>0.239879489422755</v>
      </c>
      <c r="AF13" s="17"/>
      <c r="AG13" s="17">
        <v>0.197763908644497</v>
      </c>
      <c r="AH13" s="17">
        <v>0.182923036130787</v>
      </c>
      <c r="AI13" s="17">
        <v>0.204436065848312</v>
      </c>
      <c r="AJ13" s="17">
        <v>0.161673257344319</v>
      </c>
      <c r="AK13" s="17">
        <v>0.26514050600543498</v>
      </c>
    </row>
    <row r="14" spans="2:37" ht="16" x14ac:dyDescent="0.2">
      <c r="B14" s="18" t="s">
        <v>153</v>
      </c>
      <c r="C14" s="19">
        <v>4.5823790109297401E-2</v>
      </c>
      <c r="D14" s="19">
        <v>4.2330850463882103E-2</v>
      </c>
      <c r="E14" s="19">
        <v>4.9233737705563198E-2</v>
      </c>
      <c r="F14" s="19"/>
      <c r="G14" s="19">
        <v>5.1195985760696699E-2</v>
      </c>
      <c r="H14" s="19">
        <v>2.9024800221576399E-2</v>
      </c>
      <c r="I14" s="19">
        <v>5.3351007820414402E-2</v>
      </c>
      <c r="J14" s="19">
        <v>6.7506806668126904E-2</v>
      </c>
      <c r="K14" s="19">
        <v>4.1223075955800298E-2</v>
      </c>
      <c r="L14" s="19">
        <v>3.53000903268057E-2</v>
      </c>
      <c r="M14" s="19"/>
      <c r="N14" s="19">
        <v>4.3922504992986701E-2</v>
      </c>
      <c r="O14" s="19">
        <v>3.7391228225741598E-2</v>
      </c>
      <c r="P14" s="19">
        <v>5.8750201034622203E-2</v>
      </c>
      <c r="Q14" s="19">
        <v>6.6274535409498E-2</v>
      </c>
      <c r="R14" s="19">
        <v>5.2472180853308903E-2</v>
      </c>
      <c r="S14" s="19">
        <v>3.6625389579352199E-2</v>
      </c>
      <c r="T14" s="19">
        <v>4.61090185558274E-2</v>
      </c>
      <c r="U14" s="19">
        <v>3.7771179673555998E-2</v>
      </c>
      <c r="V14" s="19">
        <v>5.0606815437102097E-2</v>
      </c>
      <c r="W14" s="19">
        <v>3.5386578135680899E-2</v>
      </c>
      <c r="X14" s="19">
        <v>4.3647878840317997E-2</v>
      </c>
      <c r="Y14" s="19">
        <v>3.51187001219605E-2</v>
      </c>
      <c r="Z14" s="19"/>
      <c r="AA14" s="19">
        <v>4.8471647116914998E-2</v>
      </c>
      <c r="AB14" s="19">
        <v>2.5624773273599001E-2</v>
      </c>
      <c r="AC14" s="19">
        <v>2.1730483568838301E-2</v>
      </c>
      <c r="AD14" s="19">
        <v>3.4028297300752901E-2</v>
      </c>
      <c r="AE14" s="19">
        <v>3.9362055311836001E-2</v>
      </c>
      <c r="AF14" s="19"/>
      <c r="AG14" s="19">
        <v>4.9652753822295101E-2</v>
      </c>
      <c r="AH14" s="19">
        <v>2.49666326141646E-2</v>
      </c>
      <c r="AI14" s="19">
        <v>1.3127165027437699E-2</v>
      </c>
      <c r="AJ14" s="19">
        <v>3.4383143272222798E-2</v>
      </c>
      <c r="AK14" s="19">
        <v>8.9285490554490296E-2</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306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201</v>
      </c>
      <c r="C9" s="17">
        <v>2.5768306994754499E-2</v>
      </c>
      <c r="D9" s="17">
        <v>2.9485381069428999E-2</v>
      </c>
      <c r="E9" s="17">
        <v>2.21395503906393E-2</v>
      </c>
      <c r="F9" s="17"/>
      <c r="G9" s="17">
        <v>5.0304291807790398E-2</v>
      </c>
      <c r="H9" s="17">
        <v>3.5956228534443697E-2</v>
      </c>
      <c r="I9" s="17">
        <v>2.5504449066707902E-2</v>
      </c>
      <c r="J9" s="17">
        <v>2.4447879923858901E-2</v>
      </c>
      <c r="K9" s="17">
        <v>1.9553198182477801E-2</v>
      </c>
      <c r="L9" s="17">
        <v>6.7482096153173802E-3</v>
      </c>
      <c r="M9" s="17"/>
      <c r="N9" s="17">
        <v>3.2852437579680101E-2</v>
      </c>
      <c r="O9" s="17">
        <v>2.6600894426690499E-2</v>
      </c>
      <c r="P9" s="17">
        <v>2.4102223790194399E-2</v>
      </c>
      <c r="Q9" s="17">
        <v>1.2951899686051401E-2</v>
      </c>
      <c r="R9" s="17">
        <v>3.2549694622518499E-2</v>
      </c>
      <c r="S9" s="17">
        <v>2.78003634609729E-2</v>
      </c>
      <c r="T9" s="17">
        <v>3.0542429598008701E-2</v>
      </c>
      <c r="U9" s="17">
        <v>4.9720879218122897E-2</v>
      </c>
      <c r="V9" s="17">
        <v>2.5084905265808401E-2</v>
      </c>
      <c r="W9" s="17">
        <v>5.0903487150259696E-3</v>
      </c>
      <c r="X9" s="17">
        <v>3.4981912310995102E-2</v>
      </c>
      <c r="Y9" s="17">
        <v>1.4811715291425101E-2</v>
      </c>
      <c r="Z9" s="17"/>
      <c r="AA9" s="17">
        <v>2.2360276275210401E-2</v>
      </c>
      <c r="AB9" s="17">
        <v>3.4581365666430899E-2</v>
      </c>
      <c r="AC9" s="17">
        <v>3.0465807052767999E-2</v>
      </c>
      <c r="AD9" s="17">
        <v>1.8676802940087701E-2</v>
      </c>
      <c r="AE9" s="17">
        <v>2.9522519897718199E-2</v>
      </c>
      <c r="AF9" s="17"/>
      <c r="AG9" s="17">
        <v>2.60318582294802E-2</v>
      </c>
      <c r="AH9" s="17">
        <v>2.7224816527945801E-2</v>
      </c>
      <c r="AI9" s="17">
        <v>1.7095595047293601E-2</v>
      </c>
      <c r="AJ9" s="17">
        <v>8.7725042194325802E-3</v>
      </c>
      <c r="AK9" s="17">
        <v>7.9276454161567297E-2</v>
      </c>
    </row>
    <row r="10" spans="2:37" ht="16" x14ac:dyDescent="0.2">
      <c r="B10" s="18" t="s">
        <v>202</v>
      </c>
      <c r="C10" s="17">
        <v>5.6006791090516997E-2</v>
      </c>
      <c r="D10" s="17">
        <v>6.1334346935822598E-2</v>
      </c>
      <c r="E10" s="17">
        <v>5.0805817671891497E-2</v>
      </c>
      <c r="F10" s="17"/>
      <c r="G10" s="17">
        <v>5.9807449650788699E-2</v>
      </c>
      <c r="H10" s="17">
        <v>8.1968202023337697E-2</v>
      </c>
      <c r="I10" s="17">
        <v>6.1500973812458198E-2</v>
      </c>
      <c r="J10" s="17">
        <v>4.64929976822651E-2</v>
      </c>
      <c r="K10" s="17">
        <v>4.8882874987951998E-2</v>
      </c>
      <c r="L10" s="17">
        <v>4.04862167753949E-2</v>
      </c>
      <c r="M10" s="17"/>
      <c r="N10" s="17">
        <v>9.0837898751554499E-2</v>
      </c>
      <c r="O10" s="17">
        <v>4.6588619891541901E-2</v>
      </c>
      <c r="P10" s="17">
        <v>3.8302176629645197E-2</v>
      </c>
      <c r="Q10" s="17">
        <v>5.8818938623719501E-2</v>
      </c>
      <c r="R10" s="17">
        <v>5.1800008328134299E-2</v>
      </c>
      <c r="S10" s="17">
        <v>7.6381965934428794E-2</v>
      </c>
      <c r="T10" s="17">
        <v>1.32364237319826E-2</v>
      </c>
      <c r="U10" s="17">
        <v>8.1383593102929599E-2</v>
      </c>
      <c r="V10" s="17">
        <v>6.5923256576968001E-2</v>
      </c>
      <c r="W10" s="17">
        <v>4.5045954341301001E-2</v>
      </c>
      <c r="X10" s="17">
        <v>5.4835645373266503E-2</v>
      </c>
      <c r="Y10" s="17">
        <v>0</v>
      </c>
      <c r="Z10" s="17"/>
      <c r="AA10" s="17">
        <v>4.74633418055459E-2</v>
      </c>
      <c r="AB10" s="17">
        <v>7.11956945255693E-2</v>
      </c>
      <c r="AC10" s="17">
        <v>6.4841092223338004E-2</v>
      </c>
      <c r="AD10" s="17">
        <v>6.3756893452835903E-2</v>
      </c>
      <c r="AE10" s="17">
        <v>5.0362760429800001E-2</v>
      </c>
      <c r="AF10" s="17"/>
      <c r="AG10" s="17">
        <v>4.7775786175365299E-2</v>
      </c>
      <c r="AH10" s="17">
        <v>6.4444380756938105E-2</v>
      </c>
      <c r="AI10" s="17">
        <v>4.6509896266679798E-2</v>
      </c>
      <c r="AJ10" s="17">
        <v>6.9917540087885602E-2</v>
      </c>
      <c r="AK10" s="17">
        <v>0</v>
      </c>
    </row>
    <row r="11" spans="2:37" ht="16" x14ac:dyDescent="0.2">
      <c r="B11" s="18" t="s">
        <v>203</v>
      </c>
      <c r="C11" s="17">
        <v>0.17059423732413401</v>
      </c>
      <c r="D11" s="17">
        <v>0.19439286039120901</v>
      </c>
      <c r="E11" s="17">
        <v>0.14736106820009601</v>
      </c>
      <c r="F11" s="17"/>
      <c r="G11" s="17">
        <v>0.16929159704937899</v>
      </c>
      <c r="H11" s="17">
        <v>0.181683230337497</v>
      </c>
      <c r="I11" s="17">
        <v>0.16909528720081199</v>
      </c>
      <c r="J11" s="17">
        <v>0.149285281316761</v>
      </c>
      <c r="K11" s="17">
        <v>0.20085448142286999</v>
      </c>
      <c r="L11" s="17">
        <v>0.16067192391212901</v>
      </c>
      <c r="M11" s="17"/>
      <c r="N11" s="17">
        <v>0.15874768046061699</v>
      </c>
      <c r="O11" s="17">
        <v>0.15785996686613701</v>
      </c>
      <c r="P11" s="17">
        <v>0.19397350662589399</v>
      </c>
      <c r="Q11" s="17">
        <v>0.15028582275275101</v>
      </c>
      <c r="R11" s="17">
        <v>0.20808836906702499</v>
      </c>
      <c r="S11" s="17">
        <v>0.177365309870989</v>
      </c>
      <c r="T11" s="17">
        <v>0.18786205773539499</v>
      </c>
      <c r="U11" s="17">
        <v>0.26315350821595002</v>
      </c>
      <c r="V11" s="17">
        <v>0.157818749217773</v>
      </c>
      <c r="W11" s="17">
        <v>0.15203842516593599</v>
      </c>
      <c r="X11" s="17">
        <v>0.161853999982223</v>
      </c>
      <c r="Y11" s="17">
        <v>0.120428714271378</v>
      </c>
      <c r="Z11" s="17"/>
      <c r="AA11" s="17">
        <v>0.17610244690129401</v>
      </c>
      <c r="AB11" s="17">
        <v>0.146258732765644</v>
      </c>
      <c r="AC11" s="17">
        <v>0.16996487039189101</v>
      </c>
      <c r="AD11" s="17">
        <v>0.161115797426124</v>
      </c>
      <c r="AE11" s="17">
        <v>0.183730133251084</v>
      </c>
      <c r="AF11" s="17"/>
      <c r="AG11" s="17">
        <v>0.14428639016183301</v>
      </c>
      <c r="AH11" s="17">
        <v>0.15787274961247499</v>
      </c>
      <c r="AI11" s="17">
        <v>0.16954969544284501</v>
      </c>
      <c r="AJ11" s="17">
        <v>0.17405281248337401</v>
      </c>
      <c r="AK11" s="17">
        <v>0.183638367727259</v>
      </c>
    </row>
    <row r="12" spans="2:37" ht="16" x14ac:dyDescent="0.2">
      <c r="B12" s="18" t="s">
        <v>204</v>
      </c>
      <c r="C12" s="17">
        <v>0.39791473458319099</v>
      </c>
      <c r="D12" s="17">
        <v>0.40957871796829898</v>
      </c>
      <c r="E12" s="17">
        <v>0.38652788678605698</v>
      </c>
      <c r="F12" s="17"/>
      <c r="G12" s="17">
        <v>0.485698151267136</v>
      </c>
      <c r="H12" s="17">
        <v>0.40134699268936003</v>
      </c>
      <c r="I12" s="17">
        <v>0.42165110993689298</v>
      </c>
      <c r="J12" s="17">
        <v>0.41656420265362898</v>
      </c>
      <c r="K12" s="17">
        <v>0.39150028291679001</v>
      </c>
      <c r="L12" s="17">
        <v>0.307074697421726</v>
      </c>
      <c r="M12" s="17"/>
      <c r="N12" s="17">
        <v>0.44436539937632402</v>
      </c>
      <c r="O12" s="17">
        <v>0.37900207096454003</v>
      </c>
      <c r="P12" s="17">
        <v>0.37658784833405201</v>
      </c>
      <c r="Q12" s="17">
        <v>0.40048331824257399</v>
      </c>
      <c r="R12" s="17">
        <v>0.34258711185126101</v>
      </c>
      <c r="S12" s="17">
        <v>0.41289997291942498</v>
      </c>
      <c r="T12" s="17">
        <v>0.37755670287499299</v>
      </c>
      <c r="U12" s="17">
        <v>0.310921221514327</v>
      </c>
      <c r="V12" s="17">
        <v>0.41806725509123499</v>
      </c>
      <c r="W12" s="17">
        <v>0.42903377035628398</v>
      </c>
      <c r="X12" s="17">
        <v>0.394038213124003</v>
      </c>
      <c r="Y12" s="17">
        <v>0.40448602534466799</v>
      </c>
      <c r="Z12" s="17"/>
      <c r="AA12" s="17">
        <v>0.38791345568422603</v>
      </c>
      <c r="AB12" s="17">
        <v>0.39551189188455999</v>
      </c>
      <c r="AC12" s="17">
        <v>0.44564864228093598</v>
      </c>
      <c r="AD12" s="17">
        <v>0.408994857508379</v>
      </c>
      <c r="AE12" s="17">
        <v>0.39939746637410301</v>
      </c>
      <c r="AF12" s="17"/>
      <c r="AG12" s="17">
        <v>0.38334978969619499</v>
      </c>
      <c r="AH12" s="17">
        <v>0.40556747311445601</v>
      </c>
      <c r="AI12" s="17">
        <v>0.48098594580154802</v>
      </c>
      <c r="AJ12" s="17">
        <v>0.40134180009507697</v>
      </c>
      <c r="AK12" s="17">
        <v>0.36666273107754799</v>
      </c>
    </row>
    <row r="13" spans="2:37" ht="16" x14ac:dyDescent="0.2">
      <c r="B13" s="18" t="s">
        <v>205</v>
      </c>
      <c r="C13" s="17">
        <v>0.30902123727947001</v>
      </c>
      <c r="D13" s="17">
        <v>0.26449909679028399</v>
      </c>
      <c r="E13" s="17">
        <v>0.35248553421943302</v>
      </c>
      <c r="F13" s="17"/>
      <c r="G13" s="17">
        <v>0.18489376671157001</v>
      </c>
      <c r="H13" s="17">
        <v>0.26414313744471701</v>
      </c>
      <c r="I13" s="17">
        <v>0.26787501043888201</v>
      </c>
      <c r="J13" s="17">
        <v>0.31050042306424602</v>
      </c>
      <c r="K13" s="17">
        <v>0.31358817575526099</v>
      </c>
      <c r="L13" s="17">
        <v>0.45650410892573901</v>
      </c>
      <c r="M13" s="17"/>
      <c r="N13" s="17">
        <v>0.22459251015120801</v>
      </c>
      <c r="O13" s="17">
        <v>0.36614382187337902</v>
      </c>
      <c r="P13" s="17">
        <v>0.33825698223352002</v>
      </c>
      <c r="Q13" s="17">
        <v>0.32342365591953098</v>
      </c>
      <c r="R13" s="17">
        <v>0.33777029520100199</v>
      </c>
      <c r="S13" s="17">
        <v>0.280725152932008</v>
      </c>
      <c r="T13" s="17">
        <v>0.329842494885911</v>
      </c>
      <c r="U13" s="17">
        <v>0.25655143607888498</v>
      </c>
      <c r="V13" s="17">
        <v>0.26549576352715698</v>
      </c>
      <c r="W13" s="17">
        <v>0.347641378254265</v>
      </c>
      <c r="X13" s="17">
        <v>0.32223385040131303</v>
      </c>
      <c r="Y13" s="17">
        <v>0.38896125391900699</v>
      </c>
      <c r="Z13" s="17"/>
      <c r="AA13" s="17">
        <v>0.34281776035385098</v>
      </c>
      <c r="AB13" s="17">
        <v>0.31858918938676001</v>
      </c>
      <c r="AC13" s="17">
        <v>0.26740087878838498</v>
      </c>
      <c r="AD13" s="17">
        <v>0.32114723969986703</v>
      </c>
      <c r="AE13" s="17">
        <v>0.30590664830698699</v>
      </c>
      <c r="AF13" s="17"/>
      <c r="AG13" s="17">
        <v>0.37404962427420801</v>
      </c>
      <c r="AH13" s="17">
        <v>0.30950324387981198</v>
      </c>
      <c r="AI13" s="17">
        <v>0.27273170241419598</v>
      </c>
      <c r="AJ13" s="17">
        <v>0.32812524270756099</v>
      </c>
      <c r="AK13" s="17">
        <v>0.32061481399851199</v>
      </c>
    </row>
    <row r="14" spans="2:37" ht="16" x14ac:dyDescent="0.2">
      <c r="B14" s="18" t="s">
        <v>153</v>
      </c>
      <c r="C14" s="19">
        <v>4.0694692727930602E-2</v>
      </c>
      <c r="D14" s="19">
        <v>4.0709596844958597E-2</v>
      </c>
      <c r="E14" s="19">
        <v>4.0680142731883702E-2</v>
      </c>
      <c r="F14" s="19"/>
      <c r="G14" s="19">
        <v>5.00047435133361E-2</v>
      </c>
      <c r="H14" s="19">
        <v>3.4902208970643001E-2</v>
      </c>
      <c r="I14" s="19">
        <v>5.4373169544246203E-2</v>
      </c>
      <c r="J14" s="19">
        <v>5.2709215359240801E-2</v>
      </c>
      <c r="K14" s="19">
        <v>2.5620986734647799E-2</v>
      </c>
      <c r="L14" s="19">
        <v>2.8514843349695201E-2</v>
      </c>
      <c r="M14" s="19"/>
      <c r="N14" s="19">
        <v>4.8604073680616797E-2</v>
      </c>
      <c r="O14" s="19">
        <v>2.3804625977710901E-2</v>
      </c>
      <c r="P14" s="19">
        <v>2.87772623866944E-2</v>
      </c>
      <c r="Q14" s="19">
        <v>5.4036364775374303E-2</v>
      </c>
      <c r="R14" s="19">
        <v>2.7204520930059501E-2</v>
      </c>
      <c r="S14" s="19">
        <v>2.48272348821779E-2</v>
      </c>
      <c r="T14" s="19">
        <v>6.09598911737088E-2</v>
      </c>
      <c r="U14" s="19">
        <v>3.8269361869785398E-2</v>
      </c>
      <c r="V14" s="19">
        <v>6.7610070321057994E-2</v>
      </c>
      <c r="W14" s="19">
        <v>2.1150123167188201E-2</v>
      </c>
      <c r="X14" s="19">
        <v>3.2056378808199802E-2</v>
      </c>
      <c r="Y14" s="19">
        <v>7.1312291173521697E-2</v>
      </c>
      <c r="Z14" s="19"/>
      <c r="AA14" s="19">
        <v>2.33427189798741E-2</v>
      </c>
      <c r="AB14" s="19">
        <v>3.3863125771035098E-2</v>
      </c>
      <c r="AC14" s="19">
        <v>2.16787092626817E-2</v>
      </c>
      <c r="AD14" s="19">
        <v>2.6308408972707E-2</v>
      </c>
      <c r="AE14" s="19">
        <v>3.1080471740308799E-2</v>
      </c>
      <c r="AF14" s="19"/>
      <c r="AG14" s="19">
        <v>2.4506551462918798E-2</v>
      </c>
      <c r="AH14" s="19">
        <v>3.5387336108372601E-2</v>
      </c>
      <c r="AI14" s="19">
        <v>1.3127165027437699E-2</v>
      </c>
      <c r="AJ14" s="19">
        <v>1.7790100406668799E-2</v>
      </c>
      <c r="AK14" s="19">
        <v>4.9807633035113701E-2</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307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201</v>
      </c>
      <c r="C9" s="17">
        <v>0.115013230258703</v>
      </c>
      <c r="D9" s="17">
        <v>0.115319135193772</v>
      </c>
      <c r="E9" s="17">
        <v>0.114714593607655</v>
      </c>
      <c r="F9" s="17"/>
      <c r="G9" s="17">
        <v>9.2982953622212705E-2</v>
      </c>
      <c r="H9" s="17">
        <v>7.0816057573360597E-2</v>
      </c>
      <c r="I9" s="17">
        <v>5.3068717432547499E-2</v>
      </c>
      <c r="J9" s="17">
        <v>0.14288888637952901</v>
      </c>
      <c r="K9" s="17">
        <v>0.14607075032219999</v>
      </c>
      <c r="L9" s="17">
        <v>0.17220288269307199</v>
      </c>
      <c r="M9" s="17"/>
      <c r="N9" s="17">
        <v>0.100890393153684</v>
      </c>
      <c r="O9" s="17">
        <v>0.17462535980531699</v>
      </c>
      <c r="P9" s="17">
        <v>9.7700319985581305E-2</v>
      </c>
      <c r="Q9" s="17">
        <v>7.2394944951225601E-2</v>
      </c>
      <c r="R9" s="17">
        <v>9.8177004038759799E-2</v>
      </c>
      <c r="S9" s="17">
        <v>0.107868052724855</v>
      </c>
      <c r="T9" s="17">
        <v>0.153408699476659</v>
      </c>
      <c r="U9" s="17">
        <v>5.6708257242481797E-2</v>
      </c>
      <c r="V9" s="17">
        <v>9.0025881474169206E-2</v>
      </c>
      <c r="W9" s="17">
        <v>0.12049333680124</v>
      </c>
      <c r="X9" s="17">
        <v>0.19557440824136699</v>
      </c>
      <c r="Y9" s="17">
        <v>7.3223411517688797E-2</v>
      </c>
      <c r="Z9" s="17"/>
      <c r="AA9" s="17">
        <v>0.14664447632487199</v>
      </c>
      <c r="AB9" s="17">
        <v>7.9082663668713304E-2</v>
      </c>
      <c r="AC9" s="17">
        <v>0.10841902490645899</v>
      </c>
      <c r="AD9" s="17">
        <v>0.103372741095087</v>
      </c>
      <c r="AE9" s="17">
        <v>0.142168596427654</v>
      </c>
      <c r="AF9" s="17"/>
      <c r="AG9" s="17">
        <v>0.16149093880811999</v>
      </c>
      <c r="AH9" s="17">
        <v>9.3885632321701995E-2</v>
      </c>
      <c r="AI9" s="17">
        <v>0.154111318645277</v>
      </c>
      <c r="AJ9" s="17">
        <v>8.9380046252758E-2</v>
      </c>
      <c r="AK9" s="17">
        <v>0.16302729483501199</v>
      </c>
    </row>
    <row r="10" spans="2:37" ht="16" x14ac:dyDescent="0.2">
      <c r="B10" s="18" t="s">
        <v>202</v>
      </c>
      <c r="C10" s="17">
        <v>0.20924686950801799</v>
      </c>
      <c r="D10" s="17">
        <v>0.200325940390885</v>
      </c>
      <c r="E10" s="17">
        <v>0.217955837852019</v>
      </c>
      <c r="F10" s="17"/>
      <c r="G10" s="17">
        <v>0.17919354387859401</v>
      </c>
      <c r="H10" s="17">
        <v>0.115169970708866</v>
      </c>
      <c r="I10" s="17">
        <v>0.156153065627268</v>
      </c>
      <c r="J10" s="17">
        <v>0.212768222385813</v>
      </c>
      <c r="K10" s="17">
        <v>0.26223332500902502</v>
      </c>
      <c r="L10" s="17">
        <v>0.31001920129775501</v>
      </c>
      <c r="M10" s="17"/>
      <c r="N10" s="17">
        <v>0.17426007823457201</v>
      </c>
      <c r="O10" s="17">
        <v>0.20430470227555</v>
      </c>
      <c r="P10" s="17">
        <v>0.24049596891842201</v>
      </c>
      <c r="Q10" s="17">
        <v>0.28610313899553702</v>
      </c>
      <c r="R10" s="17">
        <v>0.19549143983943401</v>
      </c>
      <c r="S10" s="17">
        <v>0.15738973779976601</v>
      </c>
      <c r="T10" s="17">
        <v>0.18818447186624401</v>
      </c>
      <c r="U10" s="17">
        <v>0.18744142519573401</v>
      </c>
      <c r="V10" s="17">
        <v>0.173190689521562</v>
      </c>
      <c r="W10" s="17">
        <v>0.26490526972982298</v>
      </c>
      <c r="X10" s="17">
        <v>0.24303303605167401</v>
      </c>
      <c r="Y10" s="17">
        <v>0.26228747226955101</v>
      </c>
      <c r="Z10" s="17"/>
      <c r="AA10" s="17">
        <v>0.15238291091575801</v>
      </c>
      <c r="AB10" s="17">
        <v>0.14376591258888599</v>
      </c>
      <c r="AC10" s="17">
        <v>0.34756398950872602</v>
      </c>
      <c r="AD10" s="17">
        <v>0.22047369411329501</v>
      </c>
      <c r="AE10" s="17">
        <v>0.24586599820004801</v>
      </c>
      <c r="AF10" s="17"/>
      <c r="AG10" s="17">
        <v>0.22565131404251301</v>
      </c>
      <c r="AH10" s="17">
        <v>0.19425912558664299</v>
      </c>
      <c r="AI10" s="17">
        <v>0.28002472227251402</v>
      </c>
      <c r="AJ10" s="17">
        <v>0.163035611853348</v>
      </c>
      <c r="AK10" s="17">
        <v>0.24670313420120599</v>
      </c>
    </row>
    <row r="11" spans="2:37" ht="16" x14ac:dyDescent="0.2">
      <c r="B11" s="18" t="s">
        <v>203</v>
      </c>
      <c r="C11" s="17">
        <v>0.30371284189640801</v>
      </c>
      <c r="D11" s="17">
        <v>0.30017877310642299</v>
      </c>
      <c r="E11" s="17">
        <v>0.30716294141108802</v>
      </c>
      <c r="F11" s="17"/>
      <c r="G11" s="17">
        <v>0.25932818151029902</v>
      </c>
      <c r="H11" s="17">
        <v>0.25216476419790002</v>
      </c>
      <c r="I11" s="17">
        <v>0.28688655726317702</v>
      </c>
      <c r="J11" s="17">
        <v>0.328536843925472</v>
      </c>
      <c r="K11" s="17">
        <v>0.37824843960412302</v>
      </c>
      <c r="L11" s="17">
        <v>0.31839449876560899</v>
      </c>
      <c r="M11" s="17"/>
      <c r="N11" s="17">
        <v>0.27871682242763302</v>
      </c>
      <c r="O11" s="17">
        <v>0.32564891634487397</v>
      </c>
      <c r="P11" s="17">
        <v>0.298108044381316</v>
      </c>
      <c r="Q11" s="17">
        <v>0.30760579461987297</v>
      </c>
      <c r="R11" s="17">
        <v>0.310513681690333</v>
      </c>
      <c r="S11" s="17">
        <v>0.28478029441151798</v>
      </c>
      <c r="T11" s="17">
        <v>0.36736025019121998</v>
      </c>
      <c r="U11" s="17">
        <v>0.291834735750781</v>
      </c>
      <c r="V11" s="17">
        <v>0.28590818779115301</v>
      </c>
      <c r="W11" s="17">
        <v>0.30268347173455801</v>
      </c>
      <c r="X11" s="17">
        <v>0.28534979845696101</v>
      </c>
      <c r="Y11" s="17">
        <v>0.31496886515593903</v>
      </c>
      <c r="Z11" s="17"/>
      <c r="AA11" s="17">
        <v>0.31758468136708401</v>
      </c>
      <c r="AB11" s="17">
        <v>0.258327302551075</v>
      </c>
      <c r="AC11" s="17">
        <v>0.24593861735009001</v>
      </c>
      <c r="AD11" s="17">
        <v>0.343257468831006</v>
      </c>
      <c r="AE11" s="17">
        <v>0.29763644478155099</v>
      </c>
      <c r="AF11" s="17"/>
      <c r="AG11" s="17">
        <v>0.29489842565280999</v>
      </c>
      <c r="AH11" s="17">
        <v>0.273448888700833</v>
      </c>
      <c r="AI11" s="17">
        <v>0.248817558867136</v>
      </c>
      <c r="AJ11" s="17">
        <v>0.39045442801680902</v>
      </c>
      <c r="AK11" s="17">
        <v>0.21993401831312701</v>
      </c>
    </row>
    <row r="12" spans="2:37" ht="16" x14ac:dyDescent="0.2">
      <c r="B12" s="18" t="s">
        <v>204</v>
      </c>
      <c r="C12" s="17">
        <v>0.23335366501163199</v>
      </c>
      <c r="D12" s="17">
        <v>0.247184862570929</v>
      </c>
      <c r="E12" s="17">
        <v>0.219851095926964</v>
      </c>
      <c r="F12" s="17"/>
      <c r="G12" s="17">
        <v>0.28879952653440799</v>
      </c>
      <c r="H12" s="17">
        <v>0.37274478918120701</v>
      </c>
      <c r="I12" s="17">
        <v>0.32849920515696501</v>
      </c>
      <c r="J12" s="17">
        <v>0.19891679391685499</v>
      </c>
      <c r="K12" s="17">
        <v>0.11354070800227201</v>
      </c>
      <c r="L12" s="17">
        <v>0.114821674858363</v>
      </c>
      <c r="M12" s="17"/>
      <c r="N12" s="17">
        <v>0.309191226410576</v>
      </c>
      <c r="O12" s="17">
        <v>0.195221720773604</v>
      </c>
      <c r="P12" s="17">
        <v>0.21609888107442199</v>
      </c>
      <c r="Q12" s="17">
        <v>0.14669679478605699</v>
      </c>
      <c r="R12" s="17">
        <v>0.24316671441062601</v>
      </c>
      <c r="S12" s="17">
        <v>0.274742095784478</v>
      </c>
      <c r="T12" s="17">
        <v>0.22642688803862401</v>
      </c>
      <c r="U12" s="17">
        <v>0.29062589648945503</v>
      </c>
      <c r="V12" s="17">
        <v>0.27548196105126199</v>
      </c>
      <c r="W12" s="17">
        <v>0.20790237922826199</v>
      </c>
      <c r="X12" s="17">
        <v>0.18917773992840101</v>
      </c>
      <c r="Y12" s="17">
        <v>0.14019883572620501</v>
      </c>
      <c r="Z12" s="17"/>
      <c r="AA12" s="17">
        <v>0.25710861575538901</v>
      </c>
      <c r="AB12" s="17">
        <v>0.34580258818125897</v>
      </c>
      <c r="AC12" s="17">
        <v>0.17690078698550399</v>
      </c>
      <c r="AD12" s="17">
        <v>0.23364464101011201</v>
      </c>
      <c r="AE12" s="17">
        <v>0.223185249310555</v>
      </c>
      <c r="AF12" s="17"/>
      <c r="AG12" s="17">
        <v>0.213859033488117</v>
      </c>
      <c r="AH12" s="17">
        <v>0.291733550534095</v>
      </c>
      <c r="AI12" s="17">
        <v>0.189505955758966</v>
      </c>
      <c r="AJ12" s="17">
        <v>0.24127619331428199</v>
      </c>
      <c r="AK12" s="17">
        <v>0.23509348103522701</v>
      </c>
    </row>
    <row r="13" spans="2:37" ht="16" x14ac:dyDescent="0.2">
      <c r="B13" s="18" t="s">
        <v>205</v>
      </c>
      <c r="C13" s="17">
        <v>7.8912039901310196E-2</v>
      </c>
      <c r="D13" s="17">
        <v>8.8944817145140603E-2</v>
      </c>
      <c r="E13" s="17">
        <v>6.91176408794522E-2</v>
      </c>
      <c r="F13" s="17"/>
      <c r="G13" s="17">
        <v>0.14347424905801401</v>
      </c>
      <c r="H13" s="17">
        <v>0.16330659091270999</v>
      </c>
      <c r="I13" s="17">
        <v>0.104216651382255</v>
      </c>
      <c r="J13" s="17">
        <v>2.7973928470057599E-2</v>
      </c>
      <c r="K13" s="17">
        <v>4.2350621887857598E-2</v>
      </c>
      <c r="L13" s="17">
        <v>1.31200065980932E-2</v>
      </c>
      <c r="M13" s="17"/>
      <c r="N13" s="17">
        <v>9.0086656150746403E-2</v>
      </c>
      <c r="O13" s="17">
        <v>4.95445560059792E-2</v>
      </c>
      <c r="P13" s="17">
        <v>7.1188960049040503E-2</v>
      </c>
      <c r="Q13" s="17">
        <v>7.73792904420528E-2</v>
      </c>
      <c r="R13" s="17">
        <v>8.9976245238839597E-2</v>
      </c>
      <c r="S13" s="17">
        <v>0.12994490417555099</v>
      </c>
      <c r="T13" s="17">
        <v>3.1931045051573001E-2</v>
      </c>
      <c r="U13" s="17">
        <v>0.103454304279385</v>
      </c>
      <c r="V13" s="17">
        <v>0.119872761307751</v>
      </c>
      <c r="W13" s="17">
        <v>5.1480843472670901E-2</v>
      </c>
      <c r="X13" s="17">
        <v>4.6621893352173302E-2</v>
      </c>
      <c r="Y13" s="17">
        <v>7.8809341997751206E-2</v>
      </c>
      <c r="Z13" s="17"/>
      <c r="AA13" s="17">
        <v>8.4160996623879394E-2</v>
      </c>
      <c r="AB13" s="17">
        <v>0.138939047335842</v>
      </c>
      <c r="AC13" s="17">
        <v>7.1289135725045999E-2</v>
      </c>
      <c r="AD13" s="17">
        <v>5.8162655814237102E-2</v>
      </c>
      <c r="AE13" s="17">
        <v>7.0421205399433001E-2</v>
      </c>
      <c r="AF13" s="17"/>
      <c r="AG13" s="17">
        <v>6.8571361790038005E-2</v>
      </c>
      <c r="AH13" s="17">
        <v>0.106441043244523</v>
      </c>
      <c r="AI13" s="17">
        <v>7.7960418949312701E-2</v>
      </c>
      <c r="AJ13" s="17">
        <v>7.4245260901876206E-2</v>
      </c>
      <c r="AK13" s="17">
        <v>6.1033519336552502E-2</v>
      </c>
    </row>
    <row r="14" spans="2:37" ht="16" x14ac:dyDescent="0.2">
      <c r="B14" s="18" t="s">
        <v>153</v>
      </c>
      <c r="C14" s="19">
        <v>5.97613534239268E-2</v>
      </c>
      <c r="D14" s="19">
        <v>4.80464715928531E-2</v>
      </c>
      <c r="E14" s="19">
        <v>7.11978903228217E-2</v>
      </c>
      <c r="F14" s="19"/>
      <c r="G14" s="19">
        <v>3.6221545396472897E-2</v>
      </c>
      <c r="H14" s="19">
        <v>2.5797827425955201E-2</v>
      </c>
      <c r="I14" s="19">
        <v>7.1175803137785904E-2</v>
      </c>
      <c r="J14" s="19">
        <v>8.89153249222744E-2</v>
      </c>
      <c r="K14" s="19">
        <v>5.75561551745227E-2</v>
      </c>
      <c r="L14" s="19">
        <v>7.1441735787109995E-2</v>
      </c>
      <c r="M14" s="19"/>
      <c r="N14" s="19">
        <v>4.68548236227882E-2</v>
      </c>
      <c r="O14" s="19">
        <v>5.0654744794675501E-2</v>
      </c>
      <c r="P14" s="19">
        <v>7.6407825591218906E-2</v>
      </c>
      <c r="Q14" s="19">
        <v>0.109820036205254</v>
      </c>
      <c r="R14" s="19">
        <v>6.2674914782007304E-2</v>
      </c>
      <c r="S14" s="19">
        <v>4.52749151038329E-2</v>
      </c>
      <c r="T14" s="19">
        <v>3.26886453756806E-2</v>
      </c>
      <c r="U14" s="19">
        <v>6.9935381042163E-2</v>
      </c>
      <c r="V14" s="19">
        <v>5.55205188541016E-2</v>
      </c>
      <c r="W14" s="19">
        <v>5.2534699033445001E-2</v>
      </c>
      <c r="X14" s="19">
        <v>4.0243123969423998E-2</v>
      </c>
      <c r="Y14" s="19">
        <v>0.13051207333286599</v>
      </c>
      <c r="Z14" s="19"/>
      <c r="AA14" s="19">
        <v>4.2118319013017901E-2</v>
      </c>
      <c r="AB14" s="19">
        <v>3.4082485674222798E-2</v>
      </c>
      <c r="AC14" s="19">
        <v>4.9888445524174402E-2</v>
      </c>
      <c r="AD14" s="19">
        <v>4.1088799136262802E-2</v>
      </c>
      <c r="AE14" s="19">
        <v>2.0722505880759301E-2</v>
      </c>
      <c r="AF14" s="19"/>
      <c r="AG14" s="19">
        <v>3.5528926218401598E-2</v>
      </c>
      <c r="AH14" s="19">
        <v>4.0231759612204501E-2</v>
      </c>
      <c r="AI14" s="19">
        <v>4.9580025506794703E-2</v>
      </c>
      <c r="AJ14" s="19">
        <v>4.16084596609263E-2</v>
      </c>
      <c r="AK14" s="19">
        <v>7.4208552278876502E-2</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308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201</v>
      </c>
      <c r="C9" s="17">
        <v>9.7605832258426103E-2</v>
      </c>
      <c r="D9" s="17">
        <v>0.10604782589485701</v>
      </c>
      <c r="E9" s="17">
        <v>8.9364419915095999E-2</v>
      </c>
      <c r="F9" s="17"/>
      <c r="G9" s="17">
        <v>0.10089997595654999</v>
      </c>
      <c r="H9" s="17">
        <v>7.3383393974181602E-2</v>
      </c>
      <c r="I9" s="17">
        <v>5.6987968734336397E-2</v>
      </c>
      <c r="J9" s="17">
        <v>0.10886097796675</v>
      </c>
      <c r="K9" s="17">
        <v>0.10058185885918</v>
      </c>
      <c r="L9" s="17">
        <v>0.136870261092083</v>
      </c>
      <c r="M9" s="17"/>
      <c r="N9" s="17">
        <v>9.8414542753621603E-2</v>
      </c>
      <c r="O9" s="17">
        <v>0.14995648854913901</v>
      </c>
      <c r="P9" s="17">
        <v>6.7117518820752994E-2</v>
      </c>
      <c r="Q9" s="17">
        <v>6.8637076842168201E-2</v>
      </c>
      <c r="R9" s="17">
        <v>0.10385093515772099</v>
      </c>
      <c r="S9" s="17">
        <v>8.9587721438374304E-2</v>
      </c>
      <c r="T9" s="17">
        <v>0.13416291872665101</v>
      </c>
      <c r="U9" s="17">
        <v>8.0692345751117694E-2</v>
      </c>
      <c r="V9" s="17">
        <v>6.1717662166973997E-2</v>
      </c>
      <c r="W9" s="17">
        <v>9.1580849393179606E-2</v>
      </c>
      <c r="X9" s="17">
        <v>0.13411620106349501</v>
      </c>
      <c r="Y9" s="17">
        <v>5.8411696226263701E-2</v>
      </c>
      <c r="Z9" s="17"/>
      <c r="AA9" s="17">
        <v>0.12128620583909901</v>
      </c>
      <c r="AB9" s="17">
        <v>7.3990414755220002E-2</v>
      </c>
      <c r="AC9" s="17">
        <v>8.46829278534518E-2</v>
      </c>
      <c r="AD9" s="17">
        <v>8.0708131283309004E-2</v>
      </c>
      <c r="AE9" s="17">
        <v>0.116259943456563</v>
      </c>
      <c r="AF9" s="17"/>
      <c r="AG9" s="17">
        <v>0.14009435639408099</v>
      </c>
      <c r="AH9" s="17">
        <v>7.9117077709638398E-2</v>
      </c>
      <c r="AI9" s="17">
        <v>0.106252927312029</v>
      </c>
      <c r="AJ9" s="17">
        <v>0.107252346763287</v>
      </c>
      <c r="AK9" s="17">
        <v>0.111248876890769</v>
      </c>
    </row>
    <row r="10" spans="2:37" ht="16" x14ac:dyDescent="0.2">
      <c r="B10" s="18" t="s">
        <v>202</v>
      </c>
      <c r="C10" s="17">
        <v>0.172713546845773</v>
      </c>
      <c r="D10" s="17">
        <v>0.162574120948342</v>
      </c>
      <c r="E10" s="17">
        <v>0.18261206055523299</v>
      </c>
      <c r="F10" s="17"/>
      <c r="G10" s="17">
        <v>0.11952425320769899</v>
      </c>
      <c r="H10" s="17">
        <v>9.5177098554362294E-2</v>
      </c>
      <c r="I10" s="17">
        <v>0.14422499922875401</v>
      </c>
      <c r="J10" s="17">
        <v>0.17272462054708501</v>
      </c>
      <c r="K10" s="17">
        <v>0.21438313440575699</v>
      </c>
      <c r="L10" s="17">
        <v>0.26585208056167298</v>
      </c>
      <c r="M10" s="17"/>
      <c r="N10" s="17">
        <v>0.13573211126524501</v>
      </c>
      <c r="O10" s="17">
        <v>0.21728768506315199</v>
      </c>
      <c r="P10" s="17">
        <v>0.214041369006332</v>
      </c>
      <c r="Q10" s="17">
        <v>0.217113446695788</v>
      </c>
      <c r="R10" s="17">
        <v>0.180483218575408</v>
      </c>
      <c r="S10" s="17">
        <v>0.135145720523658</v>
      </c>
      <c r="T10" s="17">
        <v>0.15394413996763201</v>
      </c>
      <c r="U10" s="17">
        <v>0.146584126465656</v>
      </c>
      <c r="V10" s="17">
        <v>0.133738870328412</v>
      </c>
      <c r="W10" s="17">
        <v>0.189574661259792</v>
      </c>
      <c r="X10" s="17">
        <v>0.19020003259934601</v>
      </c>
      <c r="Y10" s="17">
        <v>0.15170712668538799</v>
      </c>
      <c r="Z10" s="17"/>
      <c r="AA10" s="17">
        <v>0.17422665359443101</v>
      </c>
      <c r="AB10" s="17">
        <v>0.10485624095925</v>
      </c>
      <c r="AC10" s="17">
        <v>0.26943013264358001</v>
      </c>
      <c r="AD10" s="17">
        <v>0.17550160338867199</v>
      </c>
      <c r="AE10" s="17">
        <v>0.18239046227544201</v>
      </c>
      <c r="AF10" s="17"/>
      <c r="AG10" s="17">
        <v>0.19946245957737299</v>
      </c>
      <c r="AH10" s="17">
        <v>0.144975229035359</v>
      </c>
      <c r="AI10" s="17">
        <v>0.25020263519342001</v>
      </c>
      <c r="AJ10" s="17">
        <v>0.15093703654344101</v>
      </c>
      <c r="AK10" s="17">
        <v>0.193094748228445</v>
      </c>
    </row>
    <row r="11" spans="2:37" ht="16" x14ac:dyDescent="0.2">
      <c r="B11" s="18" t="s">
        <v>203</v>
      </c>
      <c r="C11" s="17">
        <v>0.33286778478204399</v>
      </c>
      <c r="D11" s="17">
        <v>0.31014718042484202</v>
      </c>
      <c r="E11" s="17">
        <v>0.35504854886001402</v>
      </c>
      <c r="F11" s="17"/>
      <c r="G11" s="17">
        <v>0.26939726227120198</v>
      </c>
      <c r="H11" s="17">
        <v>0.242391664748726</v>
      </c>
      <c r="I11" s="17">
        <v>0.291224365270767</v>
      </c>
      <c r="J11" s="17">
        <v>0.37422914280111502</v>
      </c>
      <c r="K11" s="17">
        <v>0.40528443303039602</v>
      </c>
      <c r="L11" s="17">
        <v>0.39984425890064601</v>
      </c>
      <c r="M11" s="17"/>
      <c r="N11" s="17">
        <v>0.27614522550290299</v>
      </c>
      <c r="O11" s="17">
        <v>0.35511386672286799</v>
      </c>
      <c r="P11" s="17">
        <v>0.33568594326625301</v>
      </c>
      <c r="Q11" s="17">
        <v>0.33178300936866101</v>
      </c>
      <c r="R11" s="17">
        <v>0.33959564185444402</v>
      </c>
      <c r="S11" s="17">
        <v>0.31934872744868098</v>
      </c>
      <c r="T11" s="17">
        <v>0.32693043088679002</v>
      </c>
      <c r="U11" s="17">
        <v>0.350050801694342</v>
      </c>
      <c r="V11" s="17">
        <v>0.34275295766110098</v>
      </c>
      <c r="W11" s="17">
        <v>0.396601057012548</v>
      </c>
      <c r="X11" s="17">
        <v>0.30897544126498999</v>
      </c>
      <c r="Y11" s="17">
        <v>0.32651792409900199</v>
      </c>
      <c r="Z11" s="17"/>
      <c r="AA11" s="17">
        <v>0.32324067787026201</v>
      </c>
      <c r="AB11" s="17">
        <v>0.28306443991654801</v>
      </c>
      <c r="AC11" s="17">
        <v>0.30231224207638502</v>
      </c>
      <c r="AD11" s="17">
        <v>0.36380267703183</v>
      </c>
      <c r="AE11" s="17">
        <v>0.35632974560557701</v>
      </c>
      <c r="AF11" s="17"/>
      <c r="AG11" s="17">
        <v>0.328382604658085</v>
      </c>
      <c r="AH11" s="17">
        <v>0.31672189527887401</v>
      </c>
      <c r="AI11" s="17">
        <v>0.32632294096428999</v>
      </c>
      <c r="AJ11" s="17">
        <v>0.34906159603196502</v>
      </c>
      <c r="AK11" s="17">
        <v>0.31918332309978498</v>
      </c>
    </row>
    <row r="12" spans="2:37" ht="16" x14ac:dyDescent="0.2">
      <c r="B12" s="18" t="s">
        <v>204</v>
      </c>
      <c r="C12" s="17">
        <v>0.23833152106064401</v>
      </c>
      <c r="D12" s="17">
        <v>0.263290511690014</v>
      </c>
      <c r="E12" s="17">
        <v>0.21396555464220399</v>
      </c>
      <c r="F12" s="17"/>
      <c r="G12" s="17">
        <v>0.30927215531625901</v>
      </c>
      <c r="H12" s="17">
        <v>0.38519955174359699</v>
      </c>
      <c r="I12" s="17">
        <v>0.31972879081154199</v>
      </c>
      <c r="J12" s="17">
        <v>0.199191980668143</v>
      </c>
      <c r="K12" s="17">
        <v>0.154222812785309</v>
      </c>
      <c r="L12" s="17">
        <v>9.4532213988868199E-2</v>
      </c>
      <c r="M12" s="17"/>
      <c r="N12" s="17">
        <v>0.31679784641136099</v>
      </c>
      <c r="O12" s="17">
        <v>0.16632244908439001</v>
      </c>
      <c r="P12" s="17">
        <v>0.19700818393660699</v>
      </c>
      <c r="Q12" s="17">
        <v>0.198290503793314</v>
      </c>
      <c r="R12" s="17">
        <v>0.211668879002823</v>
      </c>
      <c r="S12" s="17">
        <v>0.30569484503884697</v>
      </c>
      <c r="T12" s="17">
        <v>0.23742598836516299</v>
      </c>
      <c r="U12" s="17">
        <v>0.304336846091878</v>
      </c>
      <c r="V12" s="17">
        <v>0.27423972493263499</v>
      </c>
      <c r="W12" s="17">
        <v>0.20018389693760399</v>
      </c>
      <c r="X12" s="17">
        <v>0.18610792712631999</v>
      </c>
      <c r="Y12" s="17">
        <v>0.25864675364366402</v>
      </c>
      <c r="Z12" s="17"/>
      <c r="AA12" s="17">
        <v>0.234560199612486</v>
      </c>
      <c r="AB12" s="17">
        <v>0.32849346440062299</v>
      </c>
      <c r="AC12" s="17">
        <v>0.219206168796337</v>
      </c>
      <c r="AD12" s="17">
        <v>0.23831671715184799</v>
      </c>
      <c r="AE12" s="17">
        <v>0.23966311462857501</v>
      </c>
      <c r="AF12" s="17"/>
      <c r="AG12" s="17">
        <v>0.21276516876595999</v>
      </c>
      <c r="AH12" s="17">
        <v>0.29294566708456699</v>
      </c>
      <c r="AI12" s="17">
        <v>0.195848377437087</v>
      </c>
      <c r="AJ12" s="17">
        <v>0.22978964191161699</v>
      </c>
      <c r="AK12" s="17">
        <v>0.24657496987352601</v>
      </c>
    </row>
    <row r="13" spans="2:37" ht="16" x14ac:dyDescent="0.2">
      <c r="B13" s="18" t="s">
        <v>205</v>
      </c>
      <c r="C13" s="17">
        <v>8.7687004998602103E-2</v>
      </c>
      <c r="D13" s="17">
        <v>0.10303424533136001</v>
      </c>
      <c r="E13" s="17">
        <v>7.2704414231342704E-2</v>
      </c>
      <c r="F13" s="17"/>
      <c r="G13" s="17">
        <v>0.154205419415574</v>
      </c>
      <c r="H13" s="17">
        <v>0.181913699048073</v>
      </c>
      <c r="I13" s="17">
        <v>0.11414051311484701</v>
      </c>
      <c r="J13" s="17">
        <v>3.8970855874953102E-2</v>
      </c>
      <c r="K13" s="17">
        <v>6.12039634839779E-2</v>
      </c>
      <c r="L13" s="17">
        <v>3.1502662895137902E-3</v>
      </c>
      <c r="M13" s="17"/>
      <c r="N13" s="17">
        <v>0.12878035671559701</v>
      </c>
      <c r="O13" s="17">
        <v>5.7415219280476E-2</v>
      </c>
      <c r="P13" s="17">
        <v>7.3393989752004299E-2</v>
      </c>
      <c r="Q13" s="17">
        <v>5.6772887345241697E-2</v>
      </c>
      <c r="R13" s="17">
        <v>8.1560783292858305E-2</v>
      </c>
      <c r="S13" s="17">
        <v>0.10110984990872</v>
      </c>
      <c r="T13" s="17">
        <v>7.4995832526586495E-2</v>
      </c>
      <c r="U13" s="17">
        <v>4.9698942049021803E-2</v>
      </c>
      <c r="V13" s="17">
        <v>0.13110758180279</v>
      </c>
      <c r="W13" s="17">
        <v>6.7207440837598997E-2</v>
      </c>
      <c r="X13" s="17">
        <v>0.105131017860519</v>
      </c>
      <c r="Y13" s="17">
        <v>8.8964110107692201E-2</v>
      </c>
      <c r="Z13" s="17"/>
      <c r="AA13" s="17">
        <v>9.4770537731409907E-2</v>
      </c>
      <c r="AB13" s="17">
        <v>0.17010109069524099</v>
      </c>
      <c r="AC13" s="17">
        <v>4.8275681676700502E-2</v>
      </c>
      <c r="AD13" s="17">
        <v>7.0397702675956797E-2</v>
      </c>
      <c r="AE13" s="17">
        <v>6.2382242750983703E-2</v>
      </c>
      <c r="AF13" s="17"/>
      <c r="AG13" s="17">
        <v>7.3485565437098596E-2</v>
      </c>
      <c r="AH13" s="17">
        <v>0.121155768447755</v>
      </c>
      <c r="AI13" s="17">
        <v>4.8989466554989099E-2</v>
      </c>
      <c r="AJ13" s="17">
        <v>0.10885861017446299</v>
      </c>
      <c r="AK13" s="17">
        <v>7.3619260260909605E-2</v>
      </c>
    </row>
    <row r="14" spans="2:37" ht="16" x14ac:dyDescent="0.2">
      <c r="B14" s="18" t="s">
        <v>153</v>
      </c>
      <c r="C14" s="19">
        <v>7.0794310054509299E-2</v>
      </c>
      <c r="D14" s="19">
        <v>5.4906115710587303E-2</v>
      </c>
      <c r="E14" s="19">
        <v>8.6305001796111003E-2</v>
      </c>
      <c r="F14" s="19"/>
      <c r="G14" s="19">
        <v>4.6700933832715799E-2</v>
      </c>
      <c r="H14" s="19">
        <v>2.1934591931058799E-2</v>
      </c>
      <c r="I14" s="19">
        <v>7.3693362839752904E-2</v>
      </c>
      <c r="J14" s="19">
        <v>0.106022422141954</v>
      </c>
      <c r="K14" s="19">
        <v>6.4323797435377694E-2</v>
      </c>
      <c r="L14" s="19">
        <v>9.9750919167217303E-2</v>
      </c>
      <c r="M14" s="19"/>
      <c r="N14" s="19">
        <v>4.4129917351271503E-2</v>
      </c>
      <c r="O14" s="19">
        <v>5.3904291299976502E-2</v>
      </c>
      <c r="P14" s="19">
        <v>0.112752995218051</v>
      </c>
      <c r="Q14" s="19">
        <v>0.127403075954827</v>
      </c>
      <c r="R14" s="19">
        <v>8.2840542116746199E-2</v>
      </c>
      <c r="S14" s="19">
        <v>4.9113135641719402E-2</v>
      </c>
      <c r="T14" s="19">
        <v>7.2540689527177002E-2</v>
      </c>
      <c r="U14" s="19">
        <v>6.8636937947984894E-2</v>
      </c>
      <c r="V14" s="19">
        <v>5.6443203108087002E-2</v>
      </c>
      <c r="W14" s="19">
        <v>5.4852094559277302E-2</v>
      </c>
      <c r="X14" s="19">
        <v>7.5469380085330801E-2</v>
      </c>
      <c r="Y14" s="19">
        <v>0.11575238923799</v>
      </c>
      <c r="Z14" s="19"/>
      <c r="AA14" s="19">
        <v>5.1915725352312501E-2</v>
      </c>
      <c r="AB14" s="19">
        <v>3.9494349273118103E-2</v>
      </c>
      <c r="AC14" s="19">
        <v>7.6092846953544596E-2</v>
      </c>
      <c r="AD14" s="19">
        <v>7.1273168468384301E-2</v>
      </c>
      <c r="AE14" s="19">
        <v>4.2974491282860003E-2</v>
      </c>
      <c r="AF14" s="19"/>
      <c r="AG14" s="19">
        <v>4.5809845167403301E-2</v>
      </c>
      <c r="AH14" s="19">
        <v>4.5084362443806897E-2</v>
      </c>
      <c r="AI14" s="19">
        <v>7.2383652538184795E-2</v>
      </c>
      <c r="AJ14" s="19">
        <v>5.41007685752262E-2</v>
      </c>
      <c r="AK14" s="19">
        <v>5.6278821646565003E-2</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309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201</v>
      </c>
      <c r="C9" s="17">
        <v>2.0977004559630901E-2</v>
      </c>
      <c r="D9" s="17">
        <v>2.7237290537124301E-2</v>
      </c>
      <c r="E9" s="17">
        <v>1.48654626241992E-2</v>
      </c>
      <c r="F9" s="17"/>
      <c r="G9" s="17">
        <v>3.7188749481317201E-2</v>
      </c>
      <c r="H9" s="17">
        <v>3.1797722079745398E-2</v>
      </c>
      <c r="I9" s="17">
        <v>2.33501875237432E-2</v>
      </c>
      <c r="J9" s="17">
        <v>1.16145794375337E-2</v>
      </c>
      <c r="K9" s="17">
        <v>1.36877393188451E-2</v>
      </c>
      <c r="L9" s="17">
        <v>1.2042320687452099E-2</v>
      </c>
      <c r="M9" s="17"/>
      <c r="N9" s="17">
        <v>1.6779852103252599E-2</v>
      </c>
      <c r="O9" s="17">
        <v>2.57529347486911E-2</v>
      </c>
      <c r="P9" s="17">
        <v>1.0636651768960699E-2</v>
      </c>
      <c r="Q9" s="17">
        <v>2.5734382625201099E-2</v>
      </c>
      <c r="R9" s="17">
        <v>1.2413646570859801E-2</v>
      </c>
      <c r="S9" s="17">
        <v>2.3994289922844601E-2</v>
      </c>
      <c r="T9" s="17">
        <v>1.39536472621776E-2</v>
      </c>
      <c r="U9" s="17">
        <v>3.5559132953779299E-2</v>
      </c>
      <c r="V9" s="17">
        <v>3.4981019102660098E-2</v>
      </c>
      <c r="W9" s="17">
        <v>1.4540136970589699E-2</v>
      </c>
      <c r="X9" s="17">
        <v>1.8827226459298199E-2</v>
      </c>
      <c r="Y9" s="17">
        <v>1.47968515737065E-2</v>
      </c>
      <c r="Z9" s="17"/>
      <c r="AA9" s="17">
        <v>2.16167516864391E-2</v>
      </c>
      <c r="AB9" s="17">
        <v>3.6684580696567499E-2</v>
      </c>
      <c r="AC9" s="17">
        <v>2.28191413347788E-2</v>
      </c>
      <c r="AD9" s="17">
        <v>1.4673293842179601E-2</v>
      </c>
      <c r="AE9" s="17">
        <v>4.5158666745951899E-3</v>
      </c>
      <c r="AF9" s="17"/>
      <c r="AG9" s="17">
        <v>1.7659552290861E-2</v>
      </c>
      <c r="AH9" s="17">
        <v>2.1239802848392501E-2</v>
      </c>
      <c r="AI9" s="17">
        <v>3.5534964550209602E-2</v>
      </c>
      <c r="AJ9" s="17">
        <v>1.6161581823173801E-2</v>
      </c>
      <c r="AK9" s="17">
        <v>1.38369889385947E-2</v>
      </c>
    </row>
    <row r="10" spans="2:37" ht="16" x14ac:dyDescent="0.2">
      <c r="B10" s="18" t="s">
        <v>202</v>
      </c>
      <c r="C10" s="17">
        <v>7.7698227004506806E-2</v>
      </c>
      <c r="D10" s="17">
        <v>7.8605299760156996E-2</v>
      </c>
      <c r="E10" s="17">
        <v>7.6812706246418394E-2</v>
      </c>
      <c r="F10" s="17"/>
      <c r="G10" s="17">
        <v>0.117504619700776</v>
      </c>
      <c r="H10" s="17">
        <v>8.8897478427773097E-2</v>
      </c>
      <c r="I10" s="17">
        <v>8.5377020512687696E-2</v>
      </c>
      <c r="J10" s="17">
        <v>7.0186260132271E-2</v>
      </c>
      <c r="K10" s="17">
        <v>6.8900477808316304E-2</v>
      </c>
      <c r="L10" s="17">
        <v>4.8076522591142E-2</v>
      </c>
      <c r="M10" s="17"/>
      <c r="N10" s="17">
        <v>0.107695030912309</v>
      </c>
      <c r="O10" s="17">
        <v>6.8003581603969507E-2</v>
      </c>
      <c r="P10" s="17">
        <v>8.6853347017446E-2</v>
      </c>
      <c r="Q10" s="17">
        <v>7.3076911057349106E-2</v>
      </c>
      <c r="R10" s="17">
        <v>4.9752558289164903E-2</v>
      </c>
      <c r="S10" s="17">
        <v>5.54071921352925E-2</v>
      </c>
      <c r="T10" s="17">
        <v>8.7661318989973105E-2</v>
      </c>
      <c r="U10" s="17">
        <v>6.7923116364797795E-2</v>
      </c>
      <c r="V10" s="17">
        <v>7.3022046520560699E-2</v>
      </c>
      <c r="W10" s="17">
        <v>7.6013866755299295E-2</v>
      </c>
      <c r="X10" s="17">
        <v>0.103690628604548</v>
      </c>
      <c r="Y10" s="17">
        <v>6.6323175511591004E-2</v>
      </c>
      <c r="Z10" s="17"/>
      <c r="AA10" s="17">
        <v>7.5433399652823502E-2</v>
      </c>
      <c r="AB10" s="17">
        <v>6.6980134885764195E-2</v>
      </c>
      <c r="AC10" s="17">
        <v>0.117017235337702</v>
      </c>
      <c r="AD10" s="17">
        <v>8.9649646729446406E-2</v>
      </c>
      <c r="AE10" s="17">
        <v>8.6165303088241899E-2</v>
      </c>
      <c r="AF10" s="17"/>
      <c r="AG10" s="17">
        <v>8.2507189902507203E-2</v>
      </c>
      <c r="AH10" s="17">
        <v>6.7991537244459804E-2</v>
      </c>
      <c r="AI10" s="17">
        <v>0.112418075646823</v>
      </c>
      <c r="AJ10" s="17">
        <v>8.0400160601151002E-2</v>
      </c>
      <c r="AK10" s="17">
        <v>7.5453427980926496E-2</v>
      </c>
    </row>
    <row r="11" spans="2:37" ht="16" x14ac:dyDescent="0.2">
      <c r="B11" s="18" t="s">
        <v>203</v>
      </c>
      <c r="C11" s="17">
        <v>0.25081100701463799</v>
      </c>
      <c r="D11" s="17">
        <v>0.24800040290327799</v>
      </c>
      <c r="E11" s="17">
        <v>0.25355483133068901</v>
      </c>
      <c r="F11" s="17"/>
      <c r="G11" s="17">
        <v>0.25845565313985502</v>
      </c>
      <c r="H11" s="17">
        <v>0.253022831271144</v>
      </c>
      <c r="I11" s="17">
        <v>0.24319874673853001</v>
      </c>
      <c r="J11" s="17">
        <v>0.22105462509134099</v>
      </c>
      <c r="K11" s="17">
        <v>0.24053077796004299</v>
      </c>
      <c r="L11" s="17">
        <v>0.28113503487800801</v>
      </c>
      <c r="M11" s="17"/>
      <c r="N11" s="17">
        <v>0.24162631662204201</v>
      </c>
      <c r="O11" s="17">
        <v>0.236385179945828</v>
      </c>
      <c r="P11" s="17">
        <v>0.29818440652445599</v>
      </c>
      <c r="Q11" s="17">
        <v>0.23645832406527301</v>
      </c>
      <c r="R11" s="17">
        <v>0.25445997412246002</v>
      </c>
      <c r="S11" s="17">
        <v>0.244255155905684</v>
      </c>
      <c r="T11" s="17">
        <v>0.26779332882615797</v>
      </c>
      <c r="U11" s="17">
        <v>0.31854234565034001</v>
      </c>
      <c r="V11" s="17">
        <v>0.23432458743002901</v>
      </c>
      <c r="W11" s="17">
        <v>0.26006669222106599</v>
      </c>
      <c r="X11" s="17">
        <v>0.22044200291357199</v>
      </c>
      <c r="Y11" s="17">
        <v>0.23230757267082</v>
      </c>
      <c r="Z11" s="17"/>
      <c r="AA11" s="17">
        <v>0.27366725644360101</v>
      </c>
      <c r="AB11" s="17">
        <v>0.23395832218522</v>
      </c>
      <c r="AC11" s="17">
        <v>0.20499260662868199</v>
      </c>
      <c r="AD11" s="17">
        <v>0.233273198521116</v>
      </c>
      <c r="AE11" s="17">
        <v>0.238716371681373</v>
      </c>
      <c r="AF11" s="17"/>
      <c r="AG11" s="17">
        <v>0.26203398396196997</v>
      </c>
      <c r="AH11" s="17">
        <v>0.21642836954549199</v>
      </c>
      <c r="AI11" s="17">
        <v>0.225940114375173</v>
      </c>
      <c r="AJ11" s="17">
        <v>0.28689841602368099</v>
      </c>
      <c r="AK11" s="17">
        <v>0.17699178734349999</v>
      </c>
    </row>
    <row r="12" spans="2:37" ht="16" x14ac:dyDescent="0.2">
      <c r="B12" s="18" t="s">
        <v>204</v>
      </c>
      <c r="C12" s="17">
        <v>0.38787607927314699</v>
      </c>
      <c r="D12" s="17">
        <v>0.38760397378327799</v>
      </c>
      <c r="E12" s="17">
        <v>0.38814171955191301</v>
      </c>
      <c r="F12" s="17"/>
      <c r="G12" s="17">
        <v>0.39576945670688501</v>
      </c>
      <c r="H12" s="17">
        <v>0.41728049078547502</v>
      </c>
      <c r="I12" s="17">
        <v>0.42894723687096797</v>
      </c>
      <c r="J12" s="17">
        <v>0.415772603874275</v>
      </c>
      <c r="K12" s="17">
        <v>0.38828437926175602</v>
      </c>
      <c r="L12" s="17">
        <v>0.30266446592810903</v>
      </c>
      <c r="M12" s="17"/>
      <c r="N12" s="17">
        <v>0.42665967096044599</v>
      </c>
      <c r="O12" s="17">
        <v>0.398152798942427</v>
      </c>
      <c r="P12" s="17">
        <v>0.38711558232106602</v>
      </c>
      <c r="Q12" s="17">
        <v>0.37302336846279999</v>
      </c>
      <c r="R12" s="17">
        <v>0.39211318893916802</v>
      </c>
      <c r="S12" s="17">
        <v>0.36497238987868902</v>
      </c>
      <c r="T12" s="17">
        <v>0.36685637386518699</v>
      </c>
      <c r="U12" s="17">
        <v>0.29089663612135502</v>
      </c>
      <c r="V12" s="17">
        <v>0.38565423043216601</v>
      </c>
      <c r="W12" s="17">
        <v>0.39619968910773501</v>
      </c>
      <c r="X12" s="17">
        <v>0.36277351269641001</v>
      </c>
      <c r="Y12" s="17">
        <v>0.47716507201414199</v>
      </c>
      <c r="Z12" s="17"/>
      <c r="AA12" s="17">
        <v>0.39344441742349601</v>
      </c>
      <c r="AB12" s="17">
        <v>0.41428652852227899</v>
      </c>
      <c r="AC12" s="17">
        <v>0.43316006471420498</v>
      </c>
      <c r="AD12" s="17">
        <v>0.370401730137706</v>
      </c>
      <c r="AE12" s="17">
        <v>0.45748719132725502</v>
      </c>
      <c r="AF12" s="17"/>
      <c r="AG12" s="17">
        <v>0.37497686225980498</v>
      </c>
      <c r="AH12" s="17">
        <v>0.42307009549650998</v>
      </c>
      <c r="AI12" s="17">
        <v>0.38868480441064701</v>
      </c>
      <c r="AJ12" s="17">
        <v>0.35340328834943302</v>
      </c>
      <c r="AK12" s="17">
        <v>0.48381211383942502</v>
      </c>
    </row>
    <row r="13" spans="2:37" ht="16" x14ac:dyDescent="0.2">
      <c r="B13" s="18" t="s">
        <v>205</v>
      </c>
      <c r="C13" s="17">
        <v>0.19151368488220799</v>
      </c>
      <c r="D13" s="17">
        <v>0.19735999850411101</v>
      </c>
      <c r="E13" s="17">
        <v>0.185806279342527</v>
      </c>
      <c r="F13" s="17"/>
      <c r="G13" s="17">
        <v>0.13424371299222099</v>
      </c>
      <c r="H13" s="17">
        <v>0.174924518957015</v>
      </c>
      <c r="I13" s="17">
        <v>0.16532670441886499</v>
      </c>
      <c r="J13" s="17">
        <v>0.193889440893352</v>
      </c>
      <c r="K13" s="17">
        <v>0.20724886829233</v>
      </c>
      <c r="L13" s="17">
        <v>0.25155862578955801</v>
      </c>
      <c r="M13" s="17"/>
      <c r="N13" s="17">
        <v>0.16146392383775501</v>
      </c>
      <c r="O13" s="17">
        <v>0.20832142883358601</v>
      </c>
      <c r="P13" s="17">
        <v>0.13695107914010901</v>
      </c>
      <c r="Q13" s="17">
        <v>0.20894573176186301</v>
      </c>
      <c r="R13" s="17">
        <v>0.23124987238688899</v>
      </c>
      <c r="S13" s="17">
        <v>0.220686179386021</v>
      </c>
      <c r="T13" s="17">
        <v>0.154137232131664</v>
      </c>
      <c r="U13" s="17">
        <v>0.246077917451097</v>
      </c>
      <c r="V13" s="17">
        <v>0.20841572038401901</v>
      </c>
      <c r="W13" s="17">
        <v>0.18950026601264899</v>
      </c>
      <c r="X13" s="17">
        <v>0.192496991270731</v>
      </c>
      <c r="Y13" s="17">
        <v>0.14128137866010901</v>
      </c>
      <c r="Z13" s="17"/>
      <c r="AA13" s="17">
        <v>0.183353724525533</v>
      </c>
      <c r="AB13" s="17">
        <v>0.208167736746315</v>
      </c>
      <c r="AC13" s="17">
        <v>0.16023351465566499</v>
      </c>
      <c r="AD13" s="17">
        <v>0.22993673812585999</v>
      </c>
      <c r="AE13" s="17">
        <v>0.16071215297928701</v>
      </c>
      <c r="AF13" s="17"/>
      <c r="AG13" s="17">
        <v>0.214096801780709</v>
      </c>
      <c r="AH13" s="17">
        <v>0.21280680173963501</v>
      </c>
      <c r="AI13" s="17">
        <v>0.184724314127543</v>
      </c>
      <c r="AJ13" s="17">
        <v>0.212071082642069</v>
      </c>
      <c r="AK13" s="17">
        <v>0.164614025664585</v>
      </c>
    </row>
    <row r="14" spans="2:37" ht="16" x14ac:dyDescent="0.2">
      <c r="B14" s="18" t="s">
        <v>153</v>
      </c>
      <c r="C14" s="19">
        <v>7.1123997265866906E-2</v>
      </c>
      <c r="D14" s="19">
        <v>6.1193034512053997E-2</v>
      </c>
      <c r="E14" s="19">
        <v>8.0819000904253799E-2</v>
      </c>
      <c r="F14" s="19"/>
      <c r="G14" s="19">
        <v>5.6837807978945401E-2</v>
      </c>
      <c r="H14" s="19">
        <v>3.40769584788468E-2</v>
      </c>
      <c r="I14" s="19">
        <v>5.3800103935205901E-2</v>
      </c>
      <c r="J14" s="19">
        <v>8.7482490571227894E-2</v>
      </c>
      <c r="K14" s="19">
        <v>8.1347757358708403E-2</v>
      </c>
      <c r="L14" s="19">
        <v>0.104523030125733</v>
      </c>
      <c r="M14" s="19"/>
      <c r="N14" s="19">
        <v>4.5775205564196203E-2</v>
      </c>
      <c r="O14" s="19">
        <v>6.3384075925499397E-2</v>
      </c>
      <c r="P14" s="19">
        <v>8.0258933227962403E-2</v>
      </c>
      <c r="Q14" s="19">
        <v>8.2761282027514302E-2</v>
      </c>
      <c r="R14" s="19">
        <v>6.0010759691459602E-2</v>
      </c>
      <c r="S14" s="19">
        <v>9.0684792771469999E-2</v>
      </c>
      <c r="T14" s="19">
        <v>0.10959809892484</v>
      </c>
      <c r="U14" s="19">
        <v>4.1000851458631103E-2</v>
      </c>
      <c r="V14" s="19">
        <v>6.3602396130564204E-2</v>
      </c>
      <c r="W14" s="19">
        <v>6.3679348932661403E-2</v>
      </c>
      <c r="X14" s="19">
        <v>0.10176963805544199</v>
      </c>
      <c r="Y14" s="19">
        <v>6.8125949569631597E-2</v>
      </c>
      <c r="Z14" s="19"/>
      <c r="AA14" s="19">
        <v>5.2484450268108801E-2</v>
      </c>
      <c r="AB14" s="19">
        <v>3.9922696963853803E-2</v>
      </c>
      <c r="AC14" s="19">
        <v>6.1777437328968003E-2</v>
      </c>
      <c r="AD14" s="19">
        <v>6.2065392643691403E-2</v>
      </c>
      <c r="AE14" s="19">
        <v>5.2403114249248602E-2</v>
      </c>
      <c r="AF14" s="19"/>
      <c r="AG14" s="19">
        <v>4.8725609804148001E-2</v>
      </c>
      <c r="AH14" s="19">
        <v>5.8463393125510903E-2</v>
      </c>
      <c r="AI14" s="19">
        <v>5.2697726889603898E-2</v>
      </c>
      <c r="AJ14" s="19">
        <v>5.1065470560492002E-2</v>
      </c>
      <c r="AK14" s="19">
        <v>8.5291656232968305E-2</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310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201</v>
      </c>
      <c r="C9" s="17">
        <v>3.6176899290461202E-2</v>
      </c>
      <c r="D9" s="17">
        <v>4.3985423956033998E-2</v>
      </c>
      <c r="E9" s="17">
        <v>2.8553904730936702E-2</v>
      </c>
      <c r="F9" s="17"/>
      <c r="G9" s="17">
        <v>4.2651911668101998E-2</v>
      </c>
      <c r="H9" s="17">
        <v>3.8535592959673501E-2</v>
      </c>
      <c r="I9" s="17">
        <v>3.71786688086434E-2</v>
      </c>
      <c r="J9" s="17">
        <v>2.73350975757456E-2</v>
      </c>
      <c r="K9" s="17">
        <v>3.48060221938662E-2</v>
      </c>
      <c r="L9" s="17">
        <v>3.7257114178068797E-2</v>
      </c>
      <c r="M9" s="17"/>
      <c r="N9" s="17">
        <v>4.3997421462091298E-2</v>
      </c>
      <c r="O9" s="17">
        <v>2.7039632072316799E-2</v>
      </c>
      <c r="P9" s="17">
        <v>1.8519051082032702E-2</v>
      </c>
      <c r="Q9" s="17">
        <v>1.94834097352868E-2</v>
      </c>
      <c r="R9" s="17">
        <v>5.3929227109043798E-2</v>
      </c>
      <c r="S9" s="17">
        <v>2.1378934778171401E-2</v>
      </c>
      <c r="T9" s="17">
        <v>5.7170697365638803E-2</v>
      </c>
      <c r="U9" s="17">
        <v>4.26278997859433E-2</v>
      </c>
      <c r="V9" s="17">
        <v>4.9140266306211398E-2</v>
      </c>
      <c r="W9" s="17">
        <v>3.6389846996303002E-2</v>
      </c>
      <c r="X9" s="17">
        <v>4.3109684400440301E-2</v>
      </c>
      <c r="Y9" s="17">
        <v>1.4892155852263601E-2</v>
      </c>
      <c r="Z9" s="17"/>
      <c r="AA9" s="17">
        <v>3.8722980589789298E-2</v>
      </c>
      <c r="AB9" s="17">
        <v>4.5059125140254702E-2</v>
      </c>
      <c r="AC9" s="17">
        <v>3.3577136780396699E-2</v>
      </c>
      <c r="AD9" s="17">
        <v>3.2344230063468503E-2</v>
      </c>
      <c r="AE9" s="17">
        <v>1.27821735155139E-2</v>
      </c>
      <c r="AF9" s="17"/>
      <c r="AG9" s="17">
        <v>4.0335172250873602E-2</v>
      </c>
      <c r="AH9" s="17">
        <v>3.4749834350526199E-2</v>
      </c>
      <c r="AI9" s="17">
        <v>3.6884876417638199E-2</v>
      </c>
      <c r="AJ9" s="17">
        <v>3.6879009430187799E-2</v>
      </c>
      <c r="AK9" s="17">
        <v>7.2974715983072499E-3</v>
      </c>
    </row>
    <row r="10" spans="2:37" ht="16" x14ac:dyDescent="0.2">
      <c r="B10" s="18" t="s">
        <v>202</v>
      </c>
      <c r="C10" s="17">
        <v>0.12405387048453199</v>
      </c>
      <c r="D10" s="17">
        <v>0.12538006567622101</v>
      </c>
      <c r="E10" s="17">
        <v>0.122759185615869</v>
      </c>
      <c r="F10" s="17"/>
      <c r="G10" s="17">
        <v>0.10770167095020799</v>
      </c>
      <c r="H10" s="17">
        <v>0.113638489070177</v>
      </c>
      <c r="I10" s="17">
        <v>0.104570761903044</v>
      </c>
      <c r="J10" s="17">
        <v>0.14358219117256199</v>
      </c>
      <c r="K10" s="17">
        <v>0.116853866485849</v>
      </c>
      <c r="L10" s="17">
        <v>0.148095527964413</v>
      </c>
      <c r="M10" s="17"/>
      <c r="N10" s="17">
        <v>0.12124123219583</v>
      </c>
      <c r="O10" s="17">
        <v>0.119538151376264</v>
      </c>
      <c r="P10" s="17">
        <v>5.4509745219028898E-2</v>
      </c>
      <c r="Q10" s="17">
        <v>0.17130318353948601</v>
      </c>
      <c r="R10" s="17">
        <v>0.12017272037238701</v>
      </c>
      <c r="S10" s="17">
        <v>0.117549384444122</v>
      </c>
      <c r="T10" s="17">
        <v>0.13284203845054099</v>
      </c>
      <c r="U10" s="17">
        <v>0.132832182654718</v>
      </c>
      <c r="V10" s="17">
        <v>9.9240489101301302E-2</v>
      </c>
      <c r="W10" s="17">
        <v>0.13958901764765</v>
      </c>
      <c r="X10" s="17">
        <v>0.16179467083690499</v>
      </c>
      <c r="Y10" s="17">
        <v>0.175686669486565</v>
      </c>
      <c r="Z10" s="17"/>
      <c r="AA10" s="17">
        <v>0.107111074145357</v>
      </c>
      <c r="AB10" s="17">
        <v>0.13030246316874999</v>
      </c>
      <c r="AC10" s="17">
        <v>0.20081106437078799</v>
      </c>
      <c r="AD10" s="17">
        <v>0.113610350033806</v>
      </c>
      <c r="AE10" s="17">
        <v>0.102690349913449</v>
      </c>
      <c r="AF10" s="17"/>
      <c r="AG10" s="17">
        <v>0.13038919629125501</v>
      </c>
      <c r="AH10" s="17">
        <v>0.13496877604405899</v>
      </c>
      <c r="AI10" s="17">
        <v>0.15206558492596101</v>
      </c>
      <c r="AJ10" s="17">
        <v>8.5696877681328998E-2</v>
      </c>
      <c r="AK10" s="17">
        <v>8.3292614121956599E-2</v>
      </c>
    </row>
    <row r="11" spans="2:37" ht="16" x14ac:dyDescent="0.2">
      <c r="B11" s="18" t="s">
        <v>203</v>
      </c>
      <c r="C11" s="17">
        <v>0.325165246430282</v>
      </c>
      <c r="D11" s="17">
        <v>0.32503260137115503</v>
      </c>
      <c r="E11" s="17">
        <v>0.32529473985028201</v>
      </c>
      <c r="F11" s="17"/>
      <c r="G11" s="17">
        <v>0.27801361906121003</v>
      </c>
      <c r="H11" s="17">
        <v>0.252068642191903</v>
      </c>
      <c r="I11" s="17">
        <v>0.259580746120047</v>
      </c>
      <c r="J11" s="17">
        <v>0.30381275413491399</v>
      </c>
      <c r="K11" s="17">
        <v>0.42658396323408998</v>
      </c>
      <c r="L11" s="17">
        <v>0.41805943995651001</v>
      </c>
      <c r="M11" s="17"/>
      <c r="N11" s="17">
        <v>0.281896478647925</v>
      </c>
      <c r="O11" s="17">
        <v>0.38298715548137602</v>
      </c>
      <c r="P11" s="17">
        <v>0.343049959167677</v>
      </c>
      <c r="Q11" s="17">
        <v>0.30534485575636</v>
      </c>
      <c r="R11" s="17">
        <v>0.29870072050959101</v>
      </c>
      <c r="S11" s="17">
        <v>0.27575524667057699</v>
      </c>
      <c r="T11" s="17">
        <v>0.38854040362686798</v>
      </c>
      <c r="U11" s="17">
        <v>0.331561219724337</v>
      </c>
      <c r="V11" s="17">
        <v>0.35543761116052403</v>
      </c>
      <c r="W11" s="17">
        <v>0.31350486848018799</v>
      </c>
      <c r="X11" s="17">
        <v>0.26520008764717401</v>
      </c>
      <c r="Y11" s="17">
        <v>0.344121738761139</v>
      </c>
      <c r="Z11" s="17"/>
      <c r="AA11" s="17">
        <v>0.35747234450368598</v>
      </c>
      <c r="AB11" s="17">
        <v>0.280395225988743</v>
      </c>
      <c r="AC11" s="17">
        <v>0.290935046494191</v>
      </c>
      <c r="AD11" s="17">
        <v>0.33844541380124599</v>
      </c>
      <c r="AE11" s="17">
        <v>0.32442618538416601</v>
      </c>
      <c r="AF11" s="17"/>
      <c r="AG11" s="17">
        <v>0.32456923267184401</v>
      </c>
      <c r="AH11" s="17">
        <v>0.30820091787446802</v>
      </c>
      <c r="AI11" s="17">
        <v>0.34729937920381798</v>
      </c>
      <c r="AJ11" s="17">
        <v>0.33163010411829502</v>
      </c>
      <c r="AK11" s="17">
        <v>0.27460123298728101</v>
      </c>
    </row>
    <row r="12" spans="2:37" ht="16" x14ac:dyDescent="0.2">
      <c r="B12" s="18" t="s">
        <v>204</v>
      </c>
      <c r="C12" s="17">
        <v>0.32939691726187598</v>
      </c>
      <c r="D12" s="17">
        <v>0.33990761025434701</v>
      </c>
      <c r="E12" s="17">
        <v>0.31913595774263698</v>
      </c>
      <c r="F12" s="17"/>
      <c r="G12" s="17">
        <v>0.35957729136741201</v>
      </c>
      <c r="H12" s="17">
        <v>0.43995717975314602</v>
      </c>
      <c r="I12" s="17">
        <v>0.40351269205683099</v>
      </c>
      <c r="J12" s="17">
        <v>0.35560085724591001</v>
      </c>
      <c r="K12" s="17">
        <v>0.25023388289892501</v>
      </c>
      <c r="L12" s="17">
        <v>0.19160002857743699</v>
      </c>
      <c r="M12" s="17"/>
      <c r="N12" s="17">
        <v>0.35818368907586701</v>
      </c>
      <c r="O12" s="17">
        <v>0.31605686093549601</v>
      </c>
      <c r="P12" s="17">
        <v>0.32394412523513499</v>
      </c>
      <c r="Q12" s="17">
        <v>0.33403764261211399</v>
      </c>
      <c r="R12" s="17">
        <v>0.36688125283068801</v>
      </c>
      <c r="S12" s="17">
        <v>0.41066287465364398</v>
      </c>
      <c r="T12" s="17">
        <v>0.25939794629288598</v>
      </c>
      <c r="U12" s="17">
        <v>0.31182066083996202</v>
      </c>
      <c r="V12" s="17">
        <v>0.29656807906143801</v>
      </c>
      <c r="W12" s="17">
        <v>0.296415240138723</v>
      </c>
      <c r="X12" s="17">
        <v>0.36105863026538398</v>
      </c>
      <c r="Y12" s="17">
        <v>0.29970875496115401</v>
      </c>
      <c r="Z12" s="17"/>
      <c r="AA12" s="17">
        <v>0.34167510160571402</v>
      </c>
      <c r="AB12" s="17">
        <v>0.37540338764384701</v>
      </c>
      <c r="AC12" s="17">
        <v>0.30905335454560701</v>
      </c>
      <c r="AD12" s="17">
        <v>0.35315010021729698</v>
      </c>
      <c r="AE12" s="17">
        <v>0.37668152043453301</v>
      </c>
      <c r="AF12" s="17"/>
      <c r="AG12" s="17">
        <v>0.32129752275242601</v>
      </c>
      <c r="AH12" s="17">
        <v>0.35854568981500601</v>
      </c>
      <c r="AI12" s="17">
        <v>0.28731599452356099</v>
      </c>
      <c r="AJ12" s="17">
        <v>0.37997945637097902</v>
      </c>
      <c r="AK12" s="17">
        <v>0.42338193324567402</v>
      </c>
    </row>
    <row r="13" spans="2:37" ht="16" x14ac:dyDescent="0.2">
      <c r="B13" s="18" t="s">
        <v>205</v>
      </c>
      <c r="C13" s="17">
        <v>8.4377481855987493E-2</v>
      </c>
      <c r="D13" s="17">
        <v>8.65946501779781E-2</v>
      </c>
      <c r="E13" s="17">
        <v>8.2212993328391604E-2</v>
      </c>
      <c r="F13" s="17"/>
      <c r="G13" s="17">
        <v>0.14249354830256</v>
      </c>
      <c r="H13" s="17">
        <v>0.126578711444779</v>
      </c>
      <c r="I13" s="17">
        <v>9.62480052507E-2</v>
      </c>
      <c r="J13" s="17">
        <v>5.8959856704852001E-2</v>
      </c>
      <c r="K13" s="17">
        <v>7.1530607360417303E-2</v>
      </c>
      <c r="L13" s="17">
        <v>3.1357887065015799E-2</v>
      </c>
      <c r="M13" s="17"/>
      <c r="N13" s="17">
        <v>0.109907181061957</v>
      </c>
      <c r="O13" s="17">
        <v>6.1279415336693802E-2</v>
      </c>
      <c r="P13" s="17">
        <v>0.10930889141453699</v>
      </c>
      <c r="Q13" s="17">
        <v>4.9364269468272201E-2</v>
      </c>
      <c r="R13" s="17">
        <v>7.5885668489046099E-2</v>
      </c>
      <c r="S13" s="17">
        <v>9.8035818161953198E-2</v>
      </c>
      <c r="T13" s="17">
        <v>7.2104163072014796E-2</v>
      </c>
      <c r="U13" s="17">
        <v>6.9372708265612801E-2</v>
      </c>
      <c r="V13" s="17">
        <v>0.10439129302573601</v>
      </c>
      <c r="W13" s="17">
        <v>8.0150500208465494E-2</v>
      </c>
      <c r="X13" s="17">
        <v>7.9213380113332496E-2</v>
      </c>
      <c r="Y13" s="17">
        <v>8.2997441620994802E-2</v>
      </c>
      <c r="Z13" s="17"/>
      <c r="AA13" s="17">
        <v>6.4154031162296898E-2</v>
      </c>
      <c r="AB13" s="17">
        <v>0.11141327847538</v>
      </c>
      <c r="AC13" s="17">
        <v>4.6988954195105299E-2</v>
      </c>
      <c r="AD13" s="17">
        <v>8.0945873284177794E-2</v>
      </c>
      <c r="AE13" s="17">
        <v>0.109880124124491</v>
      </c>
      <c r="AF13" s="17"/>
      <c r="AG13" s="17">
        <v>6.8139458104611195E-2</v>
      </c>
      <c r="AH13" s="17">
        <v>9.5200727612143099E-2</v>
      </c>
      <c r="AI13" s="17">
        <v>5.2098626205388097E-2</v>
      </c>
      <c r="AJ13" s="17">
        <v>0.104623728111728</v>
      </c>
      <c r="AK13" s="17">
        <v>9.7899944123049407E-2</v>
      </c>
    </row>
    <row r="14" spans="2:37" ht="16" x14ac:dyDescent="0.2">
      <c r="B14" s="18" t="s">
        <v>153</v>
      </c>
      <c r="C14" s="19">
        <v>0.100829584676859</v>
      </c>
      <c r="D14" s="19">
        <v>7.9099648564267905E-2</v>
      </c>
      <c r="E14" s="19">
        <v>0.12204321873188501</v>
      </c>
      <c r="F14" s="19"/>
      <c r="G14" s="19">
        <v>6.9561958650508501E-2</v>
      </c>
      <c r="H14" s="19">
        <v>2.9221384580320201E-2</v>
      </c>
      <c r="I14" s="19">
        <v>9.8909125860734803E-2</v>
      </c>
      <c r="J14" s="19">
        <v>0.110709243166018</v>
      </c>
      <c r="K14" s="19">
        <v>9.9991657826852001E-2</v>
      </c>
      <c r="L14" s="19">
        <v>0.17363000225855801</v>
      </c>
      <c r="M14" s="19"/>
      <c r="N14" s="19">
        <v>8.4773997556329805E-2</v>
      </c>
      <c r="O14" s="19">
        <v>9.3098784797854106E-2</v>
      </c>
      <c r="P14" s="19">
        <v>0.15066822788159001</v>
      </c>
      <c r="Q14" s="19">
        <v>0.120466638888481</v>
      </c>
      <c r="R14" s="19">
        <v>8.4430410689244298E-2</v>
      </c>
      <c r="S14" s="19">
        <v>7.6617741291533203E-2</v>
      </c>
      <c r="T14" s="19">
        <v>8.9944751192050795E-2</v>
      </c>
      <c r="U14" s="19">
        <v>0.11178532872942699</v>
      </c>
      <c r="V14" s="19">
        <v>9.5222261344788894E-2</v>
      </c>
      <c r="W14" s="19">
        <v>0.13395052652867101</v>
      </c>
      <c r="X14" s="19">
        <v>8.9623546736764703E-2</v>
      </c>
      <c r="Y14" s="19">
        <v>8.2593239317883593E-2</v>
      </c>
      <c r="Z14" s="19"/>
      <c r="AA14" s="19">
        <v>9.0864467993157103E-2</v>
      </c>
      <c r="AB14" s="19">
        <v>5.74265195830252E-2</v>
      </c>
      <c r="AC14" s="19">
        <v>0.118634443613912</v>
      </c>
      <c r="AD14" s="19">
        <v>8.15040326000043E-2</v>
      </c>
      <c r="AE14" s="19">
        <v>7.3539646627847594E-2</v>
      </c>
      <c r="AF14" s="19"/>
      <c r="AG14" s="19">
        <v>0.11526941792899</v>
      </c>
      <c r="AH14" s="19">
        <v>6.8334054303798603E-2</v>
      </c>
      <c r="AI14" s="19">
        <v>0.124335538723634</v>
      </c>
      <c r="AJ14" s="19">
        <v>6.1190824287481203E-2</v>
      </c>
      <c r="AK14" s="19">
        <v>0.113526803923732</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E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20.6640625" customWidth="1"/>
  </cols>
  <sheetData>
    <row r="2" spans="2:5" ht="40" customHeight="1" x14ac:dyDescent="0.2">
      <c r="D2" s="27" t="s">
        <v>313</v>
      </c>
      <c r="E2" s="23"/>
    </row>
    <row r="6" spans="2:5" ht="50" customHeight="1" x14ac:dyDescent="0.2">
      <c r="B6" s="20" t="s">
        <v>15</v>
      </c>
      <c r="C6" s="20" t="s">
        <v>311</v>
      </c>
      <c r="D6" s="20" t="s">
        <v>312</v>
      </c>
    </row>
    <row r="7" spans="2:5" ht="16" x14ac:dyDescent="0.2">
      <c r="B7" s="18" t="s">
        <v>205</v>
      </c>
      <c r="C7" s="17">
        <v>0.105702443229476</v>
      </c>
      <c r="D7" s="17">
        <v>0.16852717741554801</v>
      </c>
    </row>
    <row r="8" spans="2:5" ht="16" x14ac:dyDescent="0.2">
      <c r="B8" s="18" t="s">
        <v>204</v>
      </c>
      <c r="C8" s="17">
        <v>0.29479321666689801</v>
      </c>
      <c r="D8" s="17">
        <v>0.36034826457969199</v>
      </c>
    </row>
    <row r="9" spans="2:5" ht="16" x14ac:dyDescent="0.2">
      <c r="B9" s="18" t="s">
        <v>203</v>
      </c>
      <c r="C9" s="17">
        <v>0.35067590213690403</v>
      </c>
      <c r="D9" s="17">
        <v>0.26344137342499602</v>
      </c>
    </row>
    <row r="10" spans="2:5" ht="16" x14ac:dyDescent="0.2">
      <c r="B10" s="18" t="s">
        <v>202</v>
      </c>
      <c r="C10" s="17">
        <v>0.161323158750516</v>
      </c>
      <c r="D10" s="17">
        <v>0.116790792080849</v>
      </c>
    </row>
    <row r="11" spans="2:5" ht="16" x14ac:dyDescent="0.2">
      <c r="B11" s="18" t="s">
        <v>201</v>
      </c>
      <c r="C11" s="17">
        <v>4.1475324927539303E-2</v>
      </c>
      <c r="D11" s="17">
        <v>5.3924178898745498E-2</v>
      </c>
    </row>
    <row r="12" spans="2:5" ht="16" x14ac:dyDescent="0.2">
      <c r="B12" s="18" t="s">
        <v>153</v>
      </c>
      <c r="C12" s="17">
        <v>4.6029954288665E-2</v>
      </c>
      <c r="D12" s="17">
        <v>3.6968213600167998E-2</v>
      </c>
    </row>
    <row r="13" spans="2:5" x14ac:dyDescent="0.2">
      <c r="B13" s="16"/>
      <c r="C13" s="16"/>
      <c r="D13" s="16"/>
    </row>
    <row r="14" spans="2:5" x14ac:dyDescent="0.2">
      <c r="B14" t="s">
        <v>61</v>
      </c>
    </row>
    <row r="15" spans="2:5" x14ac:dyDescent="0.2">
      <c r="B15" t="s">
        <v>62</v>
      </c>
    </row>
    <row r="19" spans="2:2" x14ac:dyDescent="0.2">
      <c r="B19"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314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205</v>
      </c>
      <c r="C9" s="17">
        <v>0.105702443229476</v>
      </c>
      <c r="D9" s="17">
        <v>0.103418688299571</v>
      </c>
      <c r="E9" s="17">
        <v>0.107931936270935</v>
      </c>
      <c r="F9" s="17"/>
      <c r="G9" s="17">
        <v>0.13005120380174301</v>
      </c>
      <c r="H9" s="17">
        <v>0.13423810945043901</v>
      </c>
      <c r="I9" s="17">
        <v>7.7430651876899695E-2</v>
      </c>
      <c r="J9" s="17">
        <v>8.9981882191368198E-2</v>
      </c>
      <c r="K9" s="17">
        <v>8.8263178171715306E-2</v>
      </c>
      <c r="L9" s="17">
        <v>0.113830772755995</v>
      </c>
      <c r="M9" s="17"/>
      <c r="N9" s="17">
        <v>0.105357093496009</v>
      </c>
      <c r="O9" s="17">
        <v>7.9445253154651202E-2</v>
      </c>
      <c r="P9" s="17">
        <v>0.11971204999662</v>
      </c>
      <c r="Q9" s="17">
        <v>4.5416299868665098E-2</v>
      </c>
      <c r="R9" s="17">
        <v>0.108248650294083</v>
      </c>
      <c r="S9" s="17">
        <v>0.135038483704669</v>
      </c>
      <c r="T9" s="17">
        <v>0.11904093195417199</v>
      </c>
      <c r="U9" s="17">
        <v>0.106668910815871</v>
      </c>
      <c r="V9" s="17">
        <v>0.112008142279389</v>
      </c>
      <c r="W9" s="17">
        <v>0.10954771556077</v>
      </c>
      <c r="X9" s="17">
        <v>0.17147263959267101</v>
      </c>
      <c r="Y9" s="17">
        <v>8.9783248019711798E-2</v>
      </c>
      <c r="Z9" s="17"/>
      <c r="AA9" s="17">
        <v>0.11035316568205</v>
      </c>
      <c r="AB9" s="17">
        <v>0.13790528882269401</v>
      </c>
      <c r="AC9" s="17">
        <v>8.54288260568212E-2</v>
      </c>
      <c r="AD9" s="17">
        <v>8.3897514313862095E-2</v>
      </c>
      <c r="AE9" s="17">
        <v>0.104721097946941</v>
      </c>
      <c r="AF9" s="17"/>
      <c r="AG9" s="17">
        <v>0.106947164774936</v>
      </c>
      <c r="AH9" s="17">
        <v>0.121015026735485</v>
      </c>
      <c r="AI9" s="17">
        <v>8.2789007573305803E-2</v>
      </c>
      <c r="AJ9" s="17">
        <v>9.6990874747324998E-2</v>
      </c>
      <c r="AK9" s="17">
        <v>0.101303644718216</v>
      </c>
    </row>
    <row r="10" spans="2:37" ht="16" x14ac:dyDescent="0.2">
      <c r="B10" s="18" t="s">
        <v>204</v>
      </c>
      <c r="C10" s="17">
        <v>0.29479321666689801</v>
      </c>
      <c r="D10" s="17">
        <v>0.310648381580099</v>
      </c>
      <c r="E10" s="17">
        <v>0.27931476957860601</v>
      </c>
      <c r="F10" s="17"/>
      <c r="G10" s="17">
        <v>0.324307187095768</v>
      </c>
      <c r="H10" s="17">
        <v>0.33904513678409898</v>
      </c>
      <c r="I10" s="17">
        <v>0.33318571842347999</v>
      </c>
      <c r="J10" s="17">
        <v>0.27981897335445899</v>
      </c>
      <c r="K10" s="17">
        <v>0.25280574596184302</v>
      </c>
      <c r="L10" s="17">
        <v>0.24857755954451499</v>
      </c>
      <c r="M10" s="17"/>
      <c r="N10" s="17">
        <v>0.331687450474422</v>
      </c>
      <c r="O10" s="17">
        <v>0.28188244946826801</v>
      </c>
      <c r="P10" s="17">
        <v>0.303318115623326</v>
      </c>
      <c r="Q10" s="17">
        <v>0.24285058538632701</v>
      </c>
      <c r="R10" s="17">
        <v>0.33383078662078203</v>
      </c>
      <c r="S10" s="17">
        <v>0.26370635365100797</v>
      </c>
      <c r="T10" s="17">
        <v>0.22401972966192599</v>
      </c>
      <c r="U10" s="17">
        <v>0.35895170643910901</v>
      </c>
      <c r="V10" s="17">
        <v>0.30713283493446702</v>
      </c>
      <c r="W10" s="17">
        <v>0.35067831985824399</v>
      </c>
      <c r="X10" s="17">
        <v>0.238045661533134</v>
      </c>
      <c r="Y10" s="17">
        <v>0.29720879019774199</v>
      </c>
      <c r="Z10" s="17"/>
      <c r="AA10" s="17">
        <v>0.32148513534894801</v>
      </c>
      <c r="AB10" s="17">
        <v>0.331105498173691</v>
      </c>
      <c r="AC10" s="17">
        <v>0.30314896452328799</v>
      </c>
      <c r="AD10" s="17">
        <v>0.280997253832242</v>
      </c>
      <c r="AE10" s="17">
        <v>0.34136527365612701</v>
      </c>
      <c r="AF10" s="17"/>
      <c r="AG10" s="17">
        <v>0.26468528936110303</v>
      </c>
      <c r="AH10" s="17">
        <v>0.29872989610307799</v>
      </c>
      <c r="AI10" s="17">
        <v>0.35370599282322102</v>
      </c>
      <c r="AJ10" s="17">
        <v>0.29488961725299701</v>
      </c>
      <c r="AK10" s="17">
        <v>0.338378347734484</v>
      </c>
    </row>
    <row r="11" spans="2:37" ht="16" x14ac:dyDescent="0.2">
      <c r="B11" s="18" t="s">
        <v>203</v>
      </c>
      <c r="C11" s="17">
        <v>0.35067590213690403</v>
      </c>
      <c r="D11" s="17">
        <v>0.33777334836130601</v>
      </c>
      <c r="E11" s="17">
        <v>0.363271891961849</v>
      </c>
      <c r="F11" s="17"/>
      <c r="G11" s="17">
        <v>0.29393614161163401</v>
      </c>
      <c r="H11" s="17">
        <v>0.30077227310020999</v>
      </c>
      <c r="I11" s="17">
        <v>0.333280807407073</v>
      </c>
      <c r="J11" s="17">
        <v>0.37021455215170401</v>
      </c>
      <c r="K11" s="17">
        <v>0.41571130614643798</v>
      </c>
      <c r="L11" s="17">
        <v>0.38329825629618902</v>
      </c>
      <c r="M11" s="17"/>
      <c r="N11" s="17">
        <v>0.29247385623921901</v>
      </c>
      <c r="O11" s="17">
        <v>0.45921816870994098</v>
      </c>
      <c r="P11" s="17">
        <v>0.33047976318291999</v>
      </c>
      <c r="Q11" s="17">
        <v>0.39930589489047602</v>
      </c>
      <c r="R11" s="17">
        <v>0.33271025633991202</v>
      </c>
      <c r="S11" s="17">
        <v>0.32117292005960901</v>
      </c>
      <c r="T11" s="17">
        <v>0.41265735856653302</v>
      </c>
      <c r="U11" s="17">
        <v>0.23359778456619701</v>
      </c>
      <c r="V11" s="17">
        <v>0.30029391015766099</v>
      </c>
      <c r="W11" s="17">
        <v>0.361948269115689</v>
      </c>
      <c r="X11" s="17">
        <v>0.322839354380967</v>
      </c>
      <c r="Y11" s="17">
        <v>0.378344826014748</v>
      </c>
      <c r="Z11" s="17"/>
      <c r="AA11" s="17">
        <v>0.3073790134528</v>
      </c>
      <c r="AB11" s="17">
        <v>0.29457128738454202</v>
      </c>
      <c r="AC11" s="17">
        <v>0.36295131571258898</v>
      </c>
      <c r="AD11" s="17">
        <v>0.38509678639450401</v>
      </c>
      <c r="AE11" s="17">
        <v>0.34802230500043202</v>
      </c>
      <c r="AF11" s="17"/>
      <c r="AG11" s="17">
        <v>0.36921534777068299</v>
      </c>
      <c r="AH11" s="17">
        <v>0.335451193466693</v>
      </c>
      <c r="AI11" s="17">
        <v>0.353797111338014</v>
      </c>
      <c r="AJ11" s="17">
        <v>0.376211018207665</v>
      </c>
      <c r="AK11" s="17">
        <v>0.31332777184048799</v>
      </c>
    </row>
    <row r="12" spans="2:37" ht="16" x14ac:dyDescent="0.2">
      <c r="B12" s="18" t="s">
        <v>202</v>
      </c>
      <c r="C12" s="17">
        <v>0.161323158750516</v>
      </c>
      <c r="D12" s="17">
        <v>0.166684752503126</v>
      </c>
      <c r="E12" s="17">
        <v>0.15608895616334501</v>
      </c>
      <c r="F12" s="17"/>
      <c r="G12" s="17">
        <v>0.16797199983802999</v>
      </c>
      <c r="H12" s="17">
        <v>0.15234553916930399</v>
      </c>
      <c r="I12" s="17">
        <v>0.157347801260526</v>
      </c>
      <c r="J12" s="17">
        <v>0.15708215136967801</v>
      </c>
      <c r="K12" s="17">
        <v>0.170757795174483</v>
      </c>
      <c r="L12" s="17">
        <v>0.16454103730407299</v>
      </c>
      <c r="M12" s="17"/>
      <c r="N12" s="17">
        <v>0.193751789178817</v>
      </c>
      <c r="O12" s="17">
        <v>8.6211146110523301E-2</v>
      </c>
      <c r="P12" s="17">
        <v>0.13371002289351899</v>
      </c>
      <c r="Q12" s="17">
        <v>0.20659948062092001</v>
      </c>
      <c r="R12" s="17">
        <v>0.15518666792628</v>
      </c>
      <c r="S12" s="17">
        <v>0.19854717123575599</v>
      </c>
      <c r="T12" s="17">
        <v>0.14020439431805601</v>
      </c>
      <c r="U12" s="17">
        <v>0.17789349462447501</v>
      </c>
      <c r="V12" s="17">
        <v>0.201814736351941</v>
      </c>
      <c r="W12" s="17">
        <v>0.131401455451055</v>
      </c>
      <c r="X12" s="17">
        <v>0.17587797364164701</v>
      </c>
      <c r="Y12" s="17">
        <v>0.12761308015026299</v>
      </c>
      <c r="Z12" s="17"/>
      <c r="AA12" s="17">
        <v>0.15870515290998599</v>
      </c>
      <c r="AB12" s="17">
        <v>0.172527517843169</v>
      </c>
      <c r="AC12" s="17">
        <v>0.189901343331251</v>
      </c>
      <c r="AD12" s="17">
        <v>0.16288305888069601</v>
      </c>
      <c r="AE12" s="17">
        <v>0.143370358023716</v>
      </c>
      <c r="AF12" s="17"/>
      <c r="AG12" s="17">
        <v>0.172343886086614</v>
      </c>
      <c r="AH12" s="17">
        <v>0.173799876972317</v>
      </c>
      <c r="AI12" s="17">
        <v>0.147757733672506</v>
      </c>
      <c r="AJ12" s="17">
        <v>0.14706713872076599</v>
      </c>
      <c r="AK12" s="17">
        <v>0.157153028061992</v>
      </c>
    </row>
    <row r="13" spans="2:37" ht="16" x14ac:dyDescent="0.2">
      <c r="B13" s="18" t="s">
        <v>201</v>
      </c>
      <c r="C13" s="17">
        <v>4.1475324927539303E-2</v>
      </c>
      <c r="D13" s="17">
        <v>4.1737991377394999E-2</v>
      </c>
      <c r="E13" s="17">
        <v>4.1218899417731401E-2</v>
      </c>
      <c r="F13" s="17"/>
      <c r="G13" s="17">
        <v>3.7104589860698298E-2</v>
      </c>
      <c r="H13" s="17">
        <v>4.4961353734818299E-2</v>
      </c>
      <c r="I13" s="17">
        <v>4.5154863545233799E-2</v>
      </c>
      <c r="J13" s="17">
        <v>4.6069715685088802E-2</v>
      </c>
      <c r="K13" s="17">
        <v>3.8511784340954598E-2</v>
      </c>
      <c r="L13" s="17">
        <v>3.6819361439578001E-2</v>
      </c>
      <c r="M13" s="17"/>
      <c r="N13" s="17">
        <v>2.8119480562508899E-2</v>
      </c>
      <c r="O13" s="17">
        <v>3.8644115557294002E-2</v>
      </c>
      <c r="P13" s="17">
        <v>4.6015199195548001E-2</v>
      </c>
      <c r="Q13" s="17">
        <v>5.8715377490587903E-2</v>
      </c>
      <c r="R13" s="17">
        <v>2.5341064221277999E-2</v>
      </c>
      <c r="S13" s="17">
        <v>5.10483274712345E-2</v>
      </c>
      <c r="T13" s="17">
        <v>4.9690732841849002E-2</v>
      </c>
      <c r="U13" s="17">
        <v>4.1233929750097299E-2</v>
      </c>
      <c r="V13" s="17">
        <v>4.2358638324674999E-2</v>
      </c>
      <c r="W13" s="17">
        <v>2.5143391798925999E-2</v>
      </c>
      <c r="X13" s="17">
        <v>4.9630868479007897E-2</v>
      </c>
      <c r="Y13" s="17">
        <v>7.2271972411032406E-2</v>
      </c>
      <c r="Z13" s="17"/>
      <c r="AA13" s="17">
        <v>6.3434576248357702E-2</v>
      </c>
      <c r="AB13" s="17">
        <v>4.0512365031640497E-2</v>
      </c>
      <c r="AC13" s="17">
        <v>2.1025911763092198E-2</v>
      </c>
      <c r="AD13" s="17">
        <v>4.9083745064914301E-2</v>
      </c>
      <c r="AE13" s="17">
        <v>2.0534850259780201E-2</v>
      </c>
      <c r="AF13" s="17"/>
      <c r="AG13" s="17">
        <v>4.3452662360791899E-2</v>
      </c>
      <c r="AH13" s="17">
        <v>4.3831777678874299E-2</v>
      </c>
      <c r="AI13" s="17">
        <v>2.9333315944750801E-2</v>
      </c>
      <c r="AJ13" s="17">
        <v>5.4695158174486301E-2</v>
      </c>
      <c r="AK13" s="17">
        <v>2.7192364019477899E-2</v>
      </c>
    </row>
    <row r="14" spans="2:37" ht="16" x14ac:dyDescent="0.2">
      <c r="B14" s="18" t="s">
        <v>153</v>
      </c>
      <c r="C14" s="19">
        <v>4.6029954288665E-2</v>
      </c>
      <c r="D14" s="19">
        <v>3.9736837878504898E-2</v>
      </c>
      <c r="E14" s="19">
        <v>5.2173546607533497E-2</v>
      </c>
      <c r="F14" s="19"/>
      <c r="G14" s="19">
        <v>4.6628877792125899E-2</v>
      </c>
      <c r="H14" s="19">
        <v>2.8637587761129402E-2</v>
      </c>
      <c r="I14" s="19">
        <v>5.3600157486786697E-2</v>
      </c>
      <c r="J14" s="19">
        <v>5.6832725247703601E-2</v>
      </c>
      <c r="K14" s="19">
        <v>3.39501902045646E-2</v>
      </c>
      <c r="L14" s="19">
        <v>5.2933012659651398E-2</v>
      </c>
      <c r="M14" s="19"/>
      <c r="N14" s="19">
        <v>4.8610330049023098E-2</v>
      </c>
      <c r="O14" s="19">
        <v>5.45988669993226E-2</v>
      </c>
      <c r="P14" s="19">
        <v>6.67648491080685E-2</v>
      </c>
      <c r="Q14" s="19">
        <v>4.7112361743024397E-2</v>
      </c>
      <c r="R14" s="19">
        <v>4.46825745976656E-2</v>
      </c>
      <c r="S14" s="19">
        <v>3.0486743877725399E-2</v>
      </c>
      <c r="T14" s="19">
        <v>5.43868526574647E-2</v>
      </c>
      <c r="U14" s="19">
        <v>8.1654173804250094E-2</v>
      </c>
      <c r="V14" s="19">
        <v>3.6391737951866003E-2</v>
      </c>
      <c r="W14" s="19">
        <v>2.1280848215315E-2</v>
      </c>
      <c r="X14" s="19">
        <v>4.2133502372573697E-2</v>
      </c>
      <c r="Y14" s="19">
        <v>3.4778083206502997E-2</v>
      </c>
      <c r="Z14" s="19"/>
      <c r="AA14" s="19">
        <v>3.8642956357858797E-2</v>
      </c>
      <c r="AB14" s="19">
        <v>2.3378042744261501E-2</v>
      </c>
      <c r="AC14" s="19">
        <v>3.7543638612958903E-2</v>
      </c>
      <c r="AD14" s="19">
        <v>3.8041641513781803E-2</v>
      </c>
      <c r="AE14" s="19">
        <v>4.1986115113004797E-2</v>
      </c>
      <c r="AF14" s="19"/>
      <c r="AG14" s="19">
        <v>4.3355649645872199E-2</v>
      </c>
      <c r="AH14" s="19">
        <v>2.7172229043553899E-2</v>
      </c>
      <c r="AI14" s="19">
        <v>3.2616838648202397E-2</v>
      </c>
      <c r="AJ14" s="19">
        <v>3.01461928967608E-2</v>
      </c>
      <c r="AK14" s="19">
        <v>6.2644843625342297E-2</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315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205</v>
      </c>
      <c r="C9" s="17">
        <v>0.16852717741554801</v>
      </c>
      <c r="D9" s="17">
        <v>0.15760470848591199</v>
      </c>
      <c r="E9" s="17">
        <v>0.17919012909889201</v>
      </c>
      <c r="F9" s="17"/>
      <c r="G9" s="17">
        <v>0.20104245237882201</v>
      </c>
      <c r="H9" s="17">
        <v>0.14083141717738501</v>
      </c>
      <c r="I9" s="17">
        <v>0.124950506948544</v>
      </c>
      <c r="J9" s="17">
        <v>0.14235428998279701</v>
      </c>
      <c r="K9" s="17">
        <v>0.17534621643617501</v>
      </c>
      <c r="L9" s="17">
        <v>0.22144451930211501</v>
      </c>
      <c r="M9" s="17"/>
      <c r="N9" s="17">
        <v>0.15220373257588801</v>
      </c>
      <c r="O9" s="17">
        <v>0.173803380229032</v>
      </c>
      <c r="P9" s="17">
        <v>0.163439388990617</v>
      </c>
      <c r="Q9" s="17">
        <v>0.120137627758443</v>
      </c>
      <c r="R9" s="17">
        <v>0.17393640466343999</v>
      </c>
      <c r="S9" s="17">
        <v>0.15706934031848399</v>
      </c>
      <c r="T9" s="17">
        <v>0.17102984674331301</v>
      </c>
      <c r="U9" s="17">
        <v>0.24512723586284901</v>
      </c>
      <c r="V9" s="17">
        <v>0.16724693611418701</v>
      </c>
      <c r="W9" s="17">
        <v>0.18505140801105499</v>
      </c>
      <c r="X9" s="17">
        <v>0.24886063774238501</v>
      </c>
      <c r="Y9" s="17">
        <v>0.114776447451602</v>
      </c>
      <c r="Z9" s="17"/>
      <c r="AA9" s="17">
        <v>0.15588077421199201</v>
      </c>
      <c r="AB9" s="17">
        <v>0.198853361934786</v>
      </c>
      <c r="AC9" s="17">
        <v>0.133458241928049</v>
      </c>
      <c r="AD9" s="17">
        <v>0.137259042971245</v>
      </c>
      <c r="AE9" s="17">
        <v>0.23507146120855499</v>
      </c>
      <c r="AF9" s="17"/>
      <c r="AG9" s="17">
        <v>0.17504126724177799</v>
      </c>
      <c r="AH9" s="17">
        <v>0.17858679377559</v>
      </c>
      <c r="AI9" s="17">
        <v>0.16002871927516099</v>
      </c>
      <c r="AJ9" s="17">
        <v>0.12866467773878101</v>
      </c>
      <c r="AK9" s="17">
        <v>0.24415819340317299</v>
      </c>
    </row>
    <row r="10" spans="2:37" ht="16" x14ac:dyDescent="0.2">
      <c r="B10" s="18" t="s">
        <v>204</v>
      </c>
      <c r="C10" s="17">
        <v>0.36034826457969199</v>
      </c>
      <c r="D10" s="17">
        <v>0.35346229849133898</v>
      </c>
      <c r="E10" s="17">
        <v>0.367070620501808</v>
      </c>
      <c r="F10" s="17"/>
      <c r="G10" s="17">
        <v>0.337445855205733</v>
      </c>
      <c r="H10" s="17">
        <v>0.41237564639334801</v>
      </c>
      <c r="I10" s="17">
        <v>0.35712185885555198</v>
      </c>
      <c r="J10" s="17">
        <v>0.39982524071025599</v>
      </c>
      <c r="K10" s="17">
        <v>0.33358731580841</v>
      </c>
      <c r="L10" s="17">
        <v>0.321886665805866</v>
      </c>
      <c r="M10" s="17"/>
      <c r="N10" s="17">
        <v>0.41074319883501298</v>
      </c>
      <c r="O10" s="17">
        <v>0.38615698761773198</v>
      </c>
      <c r="P10" s="17">
        <v>0.35721156385765901</v>
      </c>
      <c r="Q10" s="17">
        <v>0.399575680144236</v>
      </c>
      <c r="R10" s="17">
        <v>0.34001335418473699</v>
      </c>
      <c r="S10" s="17">
        <v>0.30456270612646202</v>
      </c>
      <c r="T10" s="17">
        <v>0.30703700065917799</v>
      </c>
      <c r="U10" s="17">
        <v>0.31250466919248898</v>
      </c>
      <c r="V10" s="17">
        <v>0.36561986339977498</v>
      </c>
      <c r="W10" s="17">
        <v>0.37250054095012403</v>
      </c>
      <c r="X10" s="17">
        <v>0.29941237741880899</v>
      </c>
      <c r="Y10" s="17">
        <v>0.36894241086632601</v>
      </c>
      <c r="Z10" s="17"/>
      <c r="AA10" s="17">
        <v>0.39051894680197502</v>
      </c>
      <c r="AB10" s="17">
        <v>0.36868922444063901</v>
      </c>
      <c r="AC10" s="17">
        <v>0.39720598682164399</v>
      </c>
      <c r="AD10" s="17">
        <v>0.33532108894305201</v>
      </c>
      <c r="AE10" s="17">
        <v>0.36969479575317099</v>
      </c>
      <c r="AF10" s="17"/>
      <c r="AG10" s="17">
        <v>0.382613356778294</v>
      </c>
      <c r="AH10" s="17">
        <v>0.34468659231059701</v>
      </c>
      <c r="AI10" s="17">
        <v>0.43706883855610401</v>
      </c>
      <c r="AJ10" s="17">
        <v>0.33521582936736699</v>
      </c>
      <c r="AK10" s="17">
        <v>0.37381217693600399</v>
      </c>
    </row>
    <row r="11" spans="2:37" ht="16" x14ac:dyDescent="0.2">
      <c r="B11" s="18" t="s">
        <v>203</v>
      </c>
      <c r="C11" s="17">
        <v>0.26344137342499602</v>
      </c>
      <c r="D11" s="17">
        <v>0.27506063420952498</v>
      </c>
      <c r="E11" s="17">
        <v>0.25209818562197001</v>
      </c>
      <c r="F11" s="17"/>
      <c r="G11" s="17">
        <v>0.28917999457050297</v>
      </c>
      <c r="H11" s="17">
        <v>0.25339155152429799</v>
      </c>
      <c r="I11" s="17">
        <v>0.29789054305052198</v>
      </c>
      <c r="J11" s="17">
        <v>0.23836386662456399</v>
      </c>
      <c r="K11" s="17">
        <v>0.26511025680244998</v>
      </c>
      <c r="L11" s="17">
        <v>0.245850852151489</v>
      </c>
      <c r="M11" s="17"/>
      <c r="N11" s="17">
        <v>0.249038758733094</v>
      </c>
      <c r="O11" s="17">
        <v>0.237820433322812</v>
      </c>
      <c r="P11" s="17">
        <v>0.26934819707522001</v>
      </c>
      <c r="Q11" s="17">
        <v>0.22378916155738299</v>
      </c>
      <c r="R11" s="17">
        <v>0.26676129717409303</v>
      </c>
      <c r="S11" s="17">
        <v>0.33220530207732402</v>
      </c>
      <c r="T11" s="17">
        <v>0.244486481759008</v>
      </c>
      <c r="U11" s="17">
        <v>0.30501924420520699</v>
      </c>
      <c r="V11" s="17">
        <v>0.26358845306773399</v>
      </c>
      <c r="W11" s="17">
        <v>0.29429242286269802</v>
      </c>
      <c r="X11" s="17">
        <v>0.24059618665615001</v>
      </c>
      <c r="Y11" s="17">
        <v>0.27112052848023299</v>
      </c>
      <c r="Z11" s="17"/>
      <c r="AA11" s="17">
        <v>0.25839847575869301</v>
      </c>
      <c r="AB11" s="17">
        <v>0.249934656609863</v>
      </c>
      <c r="AC11" s="17">
        <v>0.222536446463897</v>
      </c>
      <c r="AD11" s="17">
        <v>0.29092474264557899</v>
      </c>
      <c r="AE11" s="17">
        <v>0.24864050099290499</v>
      </c>
      <c r="AF11" s="17"/>
      <c r="AG11" s="17">
        <v>0.26496889021575198</v>
      </c>
      <c r="AH11" s="17">
        <v>0.25464533609311202</v>
      </c>
      <c r="AI11" s="17">
        <v>0.19683152217595901</v>
      </c>
      <c r="AJ11" s="17">
        <v>0.301034545740479</v>
      </c>
      <c r="AK11" s="17">
        <v>0.20630707143737201</v>
      </c>
    </row>
    <row r="12" spans="2:37" ht="16" x14ac:dyDescent="0.2">
      <c r="B12" s="18" t="s">
        <v>202</v>
      </c>
      <c r="C12" s="17">
        <v>0.116790792080849</v>
      </c>
      <c r="D12" s="17">
        <v>0.133529251289082</v>
      </c>
      <c r="E12" s="17">
        <v>0.100450037720201</v>
      </c>
      <c r="F12" s="17"/>
      <c r="G12" s="17">
        <v>0.12290850912104501</v>
      </c>
      <c r="H12" s="17">
        <v>0.137778869820917</v>
      </c>
      <c r="I12" s="17">
        <v>0.13047672026689799</v>
      </c>
      <c r="J12" s="17">
        <v>0.11101357383607301</v>
      </c>
      <c r="K12" s="17">
        <v>0.13742966565295001</v>
      </c>
      <c r="L12" s="17">
        <v>7.5497858893062694E-2</v>
      </c>
      <c r="M12" s="17"/>
      <c r="N12" s="17">
        <v>0.11133856597064</v>
      </c>
      <c r="O12" s="17">
        <v>9.3061488291485001E-2</v>
      </c>
      <c r="P12" s="17">
        <v>0.103427329736434</v>
      </c>
      <c r="Q12" s="17">
        <v>0.161830695091257</v>
      </c>
      <c r="R12" s="17">
        <v>0.11982141964292101</v>
      </c>
      <c r="S12" s="17">
        <v>0.13100193540692801</v>
      </c>
      <c r="T12" s="17">
        <v>0.15516736477701201</v>
      </c>
      <c r="U12" s="17">
        <v>9.9650378971702994E-2</v>
      </c>
      <c r="V12" s="17">
        <v>0.11075123992137199</v>
      </c>
      <c r="W12" s="17">
        <v>9.2053352630773494E-2</v>
      </c>
      <c r="X12" s="17">
        <v>0.12136271332908399</v>
      </c>
      <c r="Y12" s="17">
        <v>0.10607669258286199</v>
      </c>
      <c r="Z12" s="17"/>
      <c r="AA12" s="17">
        <v>0.11308705546857301</v>
      </c>
      <c r="AB12" s="17">
        <v>0.116544383681099</v>
      </c>
      <c r="AC12" s="17">
        <v>0.14225174323727899</v>
      </c>
      <c r="AD12" s="17">
        <v>0.139432740963296</v>
      </c>
      <c r="AE12" s="17">
        <v>8.4104781163491002E-2</v>
      </c>
      <c r="AF12" s="17"/>
      <c r="AG12" s="17">
        <v>9.1462003765289804E-2</v>
      </c>
      <c r="AH12" s="17">
        <v>0.13593196697154</v>
      </c>
      <c r="AI12" s="17">
        <v>0.13722965457007699</v>
      </c>
      <c r="AJ12" s="17">
        <v>0.139940518486798</v>
      </c>
      <c r="AK12" s="17">
        <v>5.6824486067257603E-2</v>
      </c>
    </row>
    <row r="13" spans="2:37" ht="16" x14ac:dyDescent="0.2">
      <c r="B13" s="18" t="s">
        <v>201</v>
      </c>
      <c r="C13" s="17">
        <v>5.3924178898745498E-2</v>
      </c>
      <c r="D13" s="17">
        <v>4.9324229396493301E-2</v>
      </c>
      <c r="E13" s="17">
        <v>5.84148338600292E-2</v>
      </c>
      <c r="F13" s="17"/>
      <c r="G13" s="17">
        <v>1.20331070043163E-2</v>
      </c>
      <c r="H13" s="17">
        <v>4.4491173322404397E-2</v>
      </c>
      <c r="I13" s="17">
        <v>4.3107731270851102E-2</v>
      </c>
      <c r="J13" s="17">
        <v>5.2639817102639999E-2</v>
      </c>
      <c r="K13" s="17">
        <v>7.35852043606572E-2</v>
      </c>
      <c r="L13" s="17">
        <v>8.5883082744717801E-2</v>
      </c>
      <c r="M13" s="17"/>
      <c r="N13" s="17">
        <v>4.2824867565509198E-2</v>
      </c>
      <c r="O13" s="17">
        <v>6.5391851361237804E-2</v>
      </c>
      <c r="P13" s="17">
        <v>6.5923671537784306E-2</v>
      </c>
      <c r="Q13" s="17">
        <v>4.1048395107635402E-2</v>
      </c>
      <c r="R13" s="17">
        <v>6.8425290860293503E-2</v>
      </c>
      <c r="S13" s="17">
        <v>5.2967071366847501E-2</v>
      </c>
      <c r="T13" s="17">
        <v>6.8830150524175598E-2</v>
      </c>
      <c r="U13" s="17">
        <v>0</v>
      </c>
      <c r="V13" s="17">
        <v>6.5953626389210707E-2</v>
      </c>
      <c r="W13" s="17">
        <v>4.2934172717150297E-2</v>
      </c>
      <c r="X13" s="17">
        <v>3.2589216399447701E-2</v>
      </c>
      <c r="Y13" s="17">
        <v>8.82088876547166E-2</v>
      </c>
      <c r="Z13" s="17"/>
      <c r="AA13" s="17">
        <v>7.0452022571794101E-2</v>
      </c>
      <c r="AB13" s="17">
        <v>4.68029960550638E-2</v>
      </c>
      <c r="AC13" s="17">
        <v>5.1735406523000599E-2</v>
      </c>
      <c r="AD13" s="17">
        <v>6.9342393005304703E-2</v>
      </c>
      <c r="AE13" s="17">
        <v>3.21703403900288E-2</v>
      </c>
      <c r="AF13" s="17"/>
      <c r="AG13" s="17">
        <v>7.05806191998163E-2</v>
      </c>
      <c r="AH13" s="17">
        <v>5.8451336860668598E-2</v>
      </c>
      <c r="AI13" s="17">
        <v>2.4815635176424999E-2</v>
      </c>
      <c r="AJ13" s="17">
        <v>6.4348707866313706E-2</v>
      </c>
      <c r="AK13" s="17">
        <v>6.5073806991075206E-2</v>
      </c>
    </row>
    <row r="14" spans="2:37" ht="16" x14ac:dyDescent="0.2">
      <c r="B14" s="18" t="s">
        <v>153</v>
      </c>
      <c r="C14" s="19">
        <v>3.6968213600167998E-2</v>
      </c>
      <c r="D14" s="19">
        <v>3.1018878127650699E-2</v>
      </c>
      <c r="E14" s="19">
        <v>4.2776193197100403E-2</v>
      </c>
      <c r="F14" s="19"/>
      <c r="G14" s="19">
        <v>3.7390081719581303E-2</v>
      </c>
      <c r="H14" s="19">
        <v>1.11313417616464E-2</v>
      </c>
      <c r="I14" s="19">
        <v>4.6452639607633003E-2</v>
      </c>
      <c r="J14" s="19">
        <v>5.5803211743671297E-2</v>
      </c>
      <c r="K14" s="19">
        <v>1.49413409393576E-2</v>
      </c>
      <c r="L14" s="19">
        <v>4.9437021102752103E-2</v>
      </c>
      <c r="M14" s="19"/>
      <c r="N14" s="19">
        <v>3.3850876319856303E-2</v>
      </c>
      <c r="O14" s="19">
        <v>4.3765859177701899E-2</v>
      </c>
      <c r="P14" s="19">
        <v>4.0649848802284401E-2</v>
      </c>
      <c r="Q14" s="19">
        <v>5.3618440341045702E-2</v>
      </c>
      <c r="R14" s="19">
        <v>3.10422334745157E-2</v>
      </c>
      <c r="S14" s="19">
        <v>2.21936447039561E-2</v>
      </c>
      <c r="T14" s="19">
        <v>5.34491555373134E-2</v>
      </c>
      <c r="U14" s="19">
        <v>3.7698471767752498E-2</v>
      </c>
      <c r="V14" s="19">
        <v>2.68398811077191E-2</v>
      </c>
      <c r="W14" s="19">
        <v>1.3168102828199199E-2</v>
      </c>
      <c r="X14" s="19">
        <v>5.7178868454123698E-2</v>
      </c>
      <c r="Y14" s="19">
        <v>5.0875032964260901E-2</v>
      </c>
      <c r="Z14" s="19"/>
      <c r="AA14" s="19">
        <v>1.1662725186972801E-2</v>
      </c>
      <c r="AB14" s="19">
        <v>1.9175377278548501E-2</v>
      </c>
      <c r="AC14" s="19">
        <v>5.2812175026130399E-2</v>
      </c>
      <c r="AD14" s="19">
        <v>2.7719991471523601E-2</v>
      </c>
      <c r="AE14" s="19">
        <v>3.0318120491850301E-2</v>
      </c>
      <c r="AF14" s="19"/>
      <c r="AG14" s="19">
        <v>1.5333862799070499E-2</v>
      </c>
      <c r="AH14" s="19">
        <v>2.76979739884936E-2</v>
      </c>
      <c r="AI14" s="19">
        <v>4.4025630246274899E-2</v>
      </c>
      <c r="AJ14" s="19">
        <v>3.0795720800261599E-2</v>
      </c>
      <c r="AK14" s="19">
        <v>5.3824265165118401E-2</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AK22"/>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324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32" x14ac:dyDescent="0.2">
      <c r="B9" s="18" t="s">
        <v>316</v>
      </c>
      <c r="C9" s="17">
        <v>0.478859587155545</v>
      </c>
      <c r="D9" s="17">
        <v>0.452027477938096</v>
      </c>
      <c r="E9" s="17">
        <v>0.50505416696996497</v>
      </c>
      <c r="F9" s="17"/>
      <c r="G9" s="17">
        <v>0.39235191788665902</v>
      </c>
      <c r="H9" s="17">
        <v>0.44541348871583503</v>
      </c>
      <c r="I9" s="17">
        <v>0.42939217921113598</v>
      </c>
      <c r="J9" s="17">
        <v>0.49152279338620603</v>
      </c>
      <c r="K9" s="17">
        <v>0.52415702050661295</v>
      </c>
      <c r="L9" s="17">
        <v>0.56261173388681895</v>
      </c>
      <c r="M9" s="17"/>
      <c r="N9" s="17">
        <v>0.456936501805004</v>
      </c>
      <c r="O9" s="17">
        <v>0.52901214358804305</v>
      </c>
      <c r="P9" s="17">
        <v>0.44723693907309298</v>
      </c>
      <c r="Q9" s="17">
        <v>0.480470851461336</v>
      </c>
      <c r="R9" s="17">
        <v>0.38251253319454098</v>
      </c>
      <c r="S9" s="17">
        <v>0.43088335830827501</v>
      </c>
      <c r="T9" s="17">
        <v>0.51090663978593698</v>
      </c>
      <c r="U9" s="17">
        <v>0.46860576958488998</v>
      </c>
      <c r="V9" s="17">
        <v>0.50345090073448795</v>
      </c>
      <c r="W9" s="17">
        <v>0.54500954114098499</v>
      </c>
      <c r="X9" s="17">
        <v>0.471923068999828</v>
      </c>
      <c r="Y9" s="17">
        <v>0.46127759714856698</v>
      </c>
      <c r="Z9" s="17"/>
      <c r="AA9" s="17">
        <v>0.50429132816426503</v>
      </c>
      <c r="AB9" s="17">
        <v>0.46100529782356298</v>
      </c>
      <c r="AC9" s="17">
        <v>0.46428272070306398</v>
      </c>
      <c r="AD9" s="17">
        <v>0.46622744450759201</v>
      </c>
      <c r="AE9" s="17">
        <v>0.51651369807649405</v>
      </c>
      <c r="AF9" s="17"/>
      <c r="AG9" s="17">
        <v>0.517153477265898</v>
      </c>
      <c r="AH9" s="17">
        <v>0.46579062707069802</v>
      </c>
      <c r="AI9" s="17">
        <v>0.54089084606930904</v>
      </c>
      <c r="AJ9" s="17">
        <v>0.43342086831704602</v>
      </c>
      <c r="AK9" s="17">
        <v>0.52771612416307601</v>
      </c>
    </row>
    <row r="10" spans="2:37" ht="32" x14ac:dyDescent="0.2">
      <c r="B10" s="18" t="s">
        <v>317</v>
      </c>
      <c r="C10" s="17">
        <v>0.47776414044617299</v>
      </c>
      <c r="D10" s="17">
        <v>0.45283364687359101</v>
      </c>
      <c r="E10" s="17">
        <v>0.50210228689629499</v>
      </c>
      <c r="F10" s="17"/>
      <c r="G10" s="17">
        <v>0.40129452154001699</v>
      </c>
      <c r="H10" s="17">
        <v>0.46772642307453899</v>
      </c>
      <c r="I10" s="17">
        <v>0.41580004422086603</v>
      </c>
      <c r="J10" s="17">
        <v>0.46619431281775697</v>
      </c>
      <c r="K10" s="17">
        <v>0.51661947071083203</v>
      </c>
      <c r="L10" s="17">
        <v>0.56999548775214204</v>
      </c>
      <c r="M10" s="17"/>
      <c r="N10" s="17">
        <v>0.415410764166667</v>
      </c>
      <c r="O10" s="17">
        <v>0.51229397283304501</v>
      </c>
      <c r="P10" s="17">
        <v>0.49468165401613301</v>
      </c>
      <c r="Q10" s="17">
        <v>0.52909047187250802</v>
      </c>
      <c r="R10" s="17">
        <v>0.43246303510853201</v>
      </c>
      <c r="S10" s="17">
        <v>0.4483992924438</v>
      </c>
      <c r="T10" s="17">
        <v>0.497271404360763</v>
      </c>
      <c r="U10" s="17">
        <v>0.47534829144470497</v>
      </c>
      <c r="V10" s="17">
        <v>0.48252561572525099</v>
      </c>
      <c r="W10" s="17">
        <v>0.52971052746617397</v>
      </c>
      <c r="X10" s="17">
        <v>0.46358589510128201</v>
      </c>
      <c r="Y10" s="17">
        <v>0.41493761397314999</v>
      </c>
      <c r="Z10" s="17"/>
      <c r="AA10" s="17">
        <v>0.47080939768047497</v>
      </c>
      <c r="AB10" s="17">
        <v>0.48724138909790499</v>
      </c>
      <c r="AC10" s="17">
        <v>0.49286638489428097</v>
      </c>
      <c r="AD10" s="17">
        <v>0.495011650914222</v>
      </c>
      <c r="AE10" s="17">
        <v>0.50127295300267505</v>
      </c>
      <c r="AF10" s="17"/>
      <c r="AG10" s="17">
        <v>0.505530332980622</v>
      </c>
      <c r="AH10" s="17">
        <v>0.47654338814828601</v>
      </c>
      <c r="AI10" s="17">
        <v>0.52399844346731805</v>
      </c>
      <c r="AJ10" s="17">
        <v>0.50122508518986497</v>
      </c>
      <c r="AK10" s="17">
        <v>0.50922957673089297</v>
      </c>
    </row>
    <row r="11" spans="2:37" ht="32" x14ac:dyDescent="0.2">
      <c r="B11" s="18" t="s">
        <v>318</v>
      </c>
      <c r="C11" s="17">
        <v>0.36361986624577602</v>
      </c>
      <c r="D11" s="17">
        <v>0.36177396223938002</v>
      </c>
      <c r="E11" s="17">
        <v>0.365421911676997</v>
      </c>
      <c r="F11" s="17"/>
      <c r="G11" s="17">
        <v>0.33332021154552</v>
      </c>
      <c r="H11" s="17">
        <v>0.35689834438912899</v>
      </c>
      <c r="I11" s="17">
        <v>0.36354637560568798</v>
      </c>
      <c r="J11" s="17">
        <v>0.35598054712336602</v>
      </c>
      <c r="K11" s="17">
        <v>0.31953054246076001</v>
      </c>
      <c r="L11" s="17">
        <v>0.42488039866995903</v>
      </c>
      <c r="M11" s="17"/>
      <c r="N11" s="17">
        <v>0.38414344862428801</v>
      </c>
      <c r="O11" s="17">
        <v>0.35809235931212902</v>
      </c>
      <c r="P11" s="17">
        <v>0.37417629694210303</v>
      </c>
      <c r="Q11" s="17">
        <v>0.35209368231577198</v>
      </c>
      <c r="R11" s="17">
        <v>0.30810693941272999</v>
      </c>
      <c r="S11" s="17">
        <v>0.32499355654600898</v>
      </c>
      <c r="T11" s="17">
        <v>0.36229109098557499</v>
      </c>
      <c r="U11" s="17">
        <v>0.401112422836995</v>
      </c>
      <c r="V11" s="17">
        <v>0.352995535766567</v>
      </c>
      <c r="W11" s="17">
        <v>0.42654647667132001</v>
      </c>
      <c r="X11" s="17">
        <v>0.332030086045283</v>
      </c>
      <c r="Y11" s="17">
        <v>0.39891210984547099</v>
      </c>
      <c r="Z11" s="17"/>
      <c r="AA11" s="17">
        <v>0.36946653150317799</v>
      </c>
      <c r="AB11" s="17">
        <v>0.355899690512823</v>
      </c>
      <c r="AC11" s="17">
        <v>0.36993753548299702</v>
      </c>
      <c r="AD11" s="17">
        <v>0.36970300843634102</v>
      </c>
      <c r="AE11" s="17">
        <v>0.41918674336078598</v>
      </c>
      <c r="AF11" s="17"/>
      <c r="AG11" s="17">
        <v>0.39119068874609703</v>
      </c>
      <c r="AH11" s="17">
        <v>0.372449551016719</v>
      </c>
      <c r="AI11" s="17">
        <v>0.37663221222396098</v>
      </c>
      <c r="AJ11" s="17">
        <v>0.34335158952483802</v>
      </c>
      <c r="AK11" s="17">
        <v>0.348339697206688</v>
      </c>
    </row>
    <row r="12" spans="2:37" ht="32" x14ac:dyDescent="0.2">
      <c r="B12" s="18" t="s">
        <v>319</v>
      </c>
      <c r="C12" s="17">
        <v>0.18092747844634</v>
      </c>
      <c r="D12" s="17">
        <v>0.17075336516334499</v>
      </c>
      <c r="E12" s="17">
        <v>0.190859855371039</v>
      </c>
      <c r="F12" s="17"/>
      <c r="G12" s="17">
        <v>0.215113226765381</v>
      </c>
      <c r="H12" s="17">
        <v>0.19274516480083601</v>
      </c>
      <c r="I12" s="17">
        <v>0.19540177812103299</v>
      </c>
      <c r="J12" s="17">
        <v>0.144873103383447</v>
      </c>
      <c r="K12" s="17">
        <v>0.121079488333892</v>
      </c>
      <c r="L12" s="17">
        <v>0.20634278199400799</v>
      </c>
      <c r="M12" s="17"/>
      <c r="N12" s="17">
        <v>0.22092241139239799</v>
      </c>
      <c r="O12" s="17">
        <v>0.18864566087489701</v>
      </c>
      <c r="P12" s="17">
        <v>0.176418741028712</v>
      </c>
      <c r="Q12" s="17">
        <v>0.111623142610992</v>
      </c>
      <c r="R12" s="17">
        <v>0.182263352965857</v>
      </c>
      <c r="S12" s="17">
        <v>0.15854599466098801</v>
      </c>
      <c r="T12" s="17">
        <v>0.259706877566724</v>
      </c>
      <c r="U12" s="17">
        <v>0.150295678849655</v>
      </c>
      <c r="V12" s="17">
        <v>0.149570707610472</v>
      </c>
      <c r="W12" s="17">
        <v>0.14653200038237901</v>
      </c>
      <c r="X12" s="17">
        <v>0.229014819260562</v>
      </c>
      <c r="Y12" s="17">
        <v>0.21383481038084901</v>
      </c>
      <c r="Z12" s="17"/>
      <c r="AA12" s="17">
        <v>0.187323516147929</v>
      </c>
      <c r="AB12" s="17">
        <v>0.19895336667160399</v>
      </c>
      <c r="AC12" s="17">
        <v>0.161222857760043</v>
      </c>
      <c r="AD12" s="17">
        <v>0.16204507894007</v>
      </c>
      <c r="AE12" s="17">
        <v>0.20097216840270099</v>
      </c>
      <c r="AF12" s="17"/>
      <c r="AG12" s="17">
        <v>0.17636925833692299</v>
      </c>
      <c r="AH12" s="17">
        <v>0.192708701111102</v>
      </c>
      <c r="AI12" s="17">
        <v>0.14208859051202499</v>
      </c>
      <c r="AJ12" s="17">
        <v>0.20669995162320701</v>
      </c>
      <c r="AK12" s="17">
        <v>0.26923452270669901</v>
      </c>
    </row>
    <row r="13" spans="2:37" ht="48" x14ac:dyDescent="0.2">
      <c r="B13" s="18" t="s">
        <v>320</v>
      </c>
      <c r="C13" s="17">
        <v>0.17916479271952701</v>
      </c>
      <c r="D13" s="17">
        <v>0.172886467483128</v>
      </c>
      <c r="E13" s="17">
        <v>0.18529394530208901</v>
      </c>
      <c r="F13" s="17"/>
      <c r="G13" s="17">
        <v>0.169186422044623</v>
      </c>
      <c r="H13" s="17">
        <v>0.20551138107530401</v>
      </c>
      <c r="I13" s="17">
        <v>0.17656762928045799</v>
      </c>
      <c r="J13" s="17">
        <v>0.194427444218503</v>
      </c>
      <c r="K13" s="17">
        <v>0.13766961395754301</v>
      </c>
      <c r="L13" s="17">
        <v>0.18195415333557299</v>
      </c>
      <c r="M13" s="17"/>
      <c r="N13" s="17">
        <v>0.16477705483996699</v>
      </c>
      <c r="O13" s="17">
        <v>0.15406874128664599</v>
      </c>
      <c r="P13" s="17">
        <v>0.17219843864883899</v>
      </c>
      <c r="Q13" s="17">
        <v>0.14527956396820599</v>
      </c>
      <c r="R13" s="17">
        <v>0.21327265193821601</v>
      </c>
      <c r="S13" s="17">
        <v>0.21495471922385601</v>
      </c>
      <c r="T13" s="17">
        <v>0.20044860116034999</v>
      </c>
      <c r="U13" s="17">
        <v>0.193361824877084</v>
      </c>
      <c r="V13" s="17">
        <v>0.21615988207926301</v>
      </c>
      <c r="W13" s="17">
        <v>0.17711091947889501</v>
      </c>
      <c r="X13" s="17">
        <v>0.111783074066026</v>
      </c>
      <c r="Y13" s="17">
        <v>0.19550145217699899</v>
      </c>
      <c r="Z13" s="17"/>
      <c r="AA13" s="17">
        <v>0.14597255155361999</v>
      </c>
      <c r="AB13" s="17">
        <v>0.20817098841509499</v>
      </c>
      <c r="AC13" s="17">
        <v>0.20852602310753701</v>
      </c>
      <c r="AD13" s="17">
        <v>0.16622149395394201</v>
      </c>
      <c r="AE13" s="17">
        <v>0.201380167708817</v>
      </c>
      <c r="AF13" s="17"/>
      <c r="AG13" s="17">
        <v>0.177522351373192</v>
      </c>
      <c r="AH13" s="17">
        <v>0.22147299851265201</v>
      </c>
      <c r="AI13" s="17">
        <v>0.13968083840481799</v>
      </c>
      <c r="AJ13" s="17">
        <v>0.112047483048516</v>
      </c>
      <c r="AK13" s="17">
        <v>0.18223561967934601</v>
      </c>
    </row>
    <row r="14" spans="2:37" ht="32" x14ac:dyDescent="0.2">
      <c r="B14" s="18" t="s">
        <v>321</v>
      </c>
      <c r="C14" s="17">
        <v>0.169913069867905</v>
      </c>
      <c r="D14" s="17">
        <v>0.17985519550120499</v>
      </c>
      <c r="E14" s="17">
        <v>0.16020716857942</v>
      </c>
      <c r="F14" s="17"/>
      <c r="G14" s="17">
        <v>0.21563218634881101</v>
      </c>
      <c r="H14" s="17">
        <v>0.201685189169128</v>
      </c>
      <c r="I14" s="17">
        <v>0.15755182335342099</v>
      </c>
      <c r="J14" s="17">
        <v>0.17790309204445401</v>
      </c>
      <c r="K14" s="17">
        <v>0.15837952567206301</v>
      </c>
      <c r="L14" s="17">
        <v>0.12523255767684799</v>
      </c>
      <c r="M14" s="17"/>
      <c r="N14" s="17">
        <v>0.185960582681336</v>
      </c>
      <c r="O14" s="17">
        <v>0.172671344509153</v>
      </c>
      <c r="P14" s="17">
        <v>0.15764938387874899</v>
      </c>
      <c r="Q14" s="17">
        <v>0.13798106562214099</v>
      </c>
      <c r="R14" s="17">
        <v>0.195440234348011</v>
      </c>
      <c r="S14" s="17">
        <v>0.17762277713461799</v>
      </c>
      <c r="T14" s="17">
        <v>0.15653964906301299</v>
      </c>
      <c r="U14" s="17">
        <v>0.18850947552390501</v>
      </c>
      <c r="V14" s="17">
        <v>0.142275409546927</v>
      </c>
      <c r="W14" s="17">
        <v>0.20153251468038699</v>
      </c>
      <c r="X14" s="17">
        <v>0.171769334410414</v>
      </c>
      <c r="Y14" s="17">
        <v>0.14280220430211299</v>
      </c>
      <c r="Z14" s="17"/>
      <c r="AA14" s="17">
        <v>0.16381550324996</v>
      </c>
      <c r="AB14" s="17">
        <v>0.194050265266933</v>
      </c>
      <c r="AC14" s="17">
        <v>0.16059343547273</v>
      </c>
      <c r="AD14" s="17">
        <v>0.15869860310519299</v>
      </c>
      <c r="AE14" s="17">
        <v>0.243186928343049</v>
      </c>
      <c r="AF14" s="17"/>
      <c r="AG14" s="17">
        <v>0.15549793204158899</v>
      </c>
      <c r="AH14" s="17">
        <v>0.17018035518136401</v>
      </c>
      <c r="AI14" s="17">
        <v>0.195203876116673</v>
      </c>
      <c r="AJ14" s="17">
        <v>0.18402173400208599</v>
      </c>
      <c r="AK14" s="17">
        <v>0.24427356458892399</v>
      </c>
    </row>
    <row r="15" spans="2:37" ht="32" x14ac:dyDescent="0.2">
      <c r="B15" s="18" t="s">
        <v>322</v>
      </c>
      <c r="C15" s="17">
        <v>0.16120783998525801</v>
      </c>
      <c r="D15" s="17">
        <v>0.172305165092422</v>
      </c>
      <c r="E15" s="17">
        <v>0.15037418669731201</v>
      </c>
      <c r="F15" s="17"/>
      <c r="G15" s="17">
        <v>8.9280557420627696E-2</v>
      </c>
      <c r="H15" s="17">
        <v>0.126587176223732</v>
      </c>
      <c r="I15" s="17">
        <v>0.145622581253606</v>
      </c>
      <c r="J15" s="17">
        <v>0.17424621535667101</v>
      </c>
      <c r="K15" s="17">
        <v>0.180448651186838</v>
      </c>
      <c r="L15" s="17">
        <v>0.225967378085214</v>
      </c>
      <c r="M15" s="17"/>
      <c r="N15" s="17">
        <v>0.139163686185757</v>
      </c>
      <c r="O15" s="17">
        <v>0.142425129495835</v>
      </c>
      <c r="P15" s="17">
        <v>0.17948901238144199</v>
      </c>
      <c r="Q15" s="17">
        <v>0.194481853465516</v>
      </c>
      <c r="R15" s="17">
        <v>0.171856626788186</v>
      </c>
      <c r="S15" s="17">
        <v>0.11533203025105999</v>
      </c>
      <c r="T15" s="17">
        <v>0.14904545106886199</v>
      </c>
      <c r="U15" s="17">
        <v>0.142556675554568</v>
      </c>
      <c r="V15" s="17">
        <v>0.22280538447738901</v>
      </c>
      <c r="W15" s="17">
        <v>0.15737857324374699</v>
      </c>
      <c r="X15" s="17">
        <v>0.133722976856609</v>
      </c>
      <c r="Y15" s="17">
        <v>0.19809392192404701</v>
      </c>
      <c r="Z15" s="17"/>
      <c r="AA15" s="17">
        <v>0.14977822638216301</v>
      </c>
      <c r="AB15" s="17">
        <v>0.13380176023182599</v>
      </c>
      <c r="AC15" s="17">
        <v>0.16853921463236499</v>
      </c>
      <c r="AD15" s="17">
        <v>0.17774060304565201</v>
      </c>
      <c r="AE15" s="17">
        <v>0.11064584979294501</v>
      </c>
      <c r="AF15" s="17"/>
      <c r="AG15" s="17">
        <v>0.14049314750834499</v>
      </c>
      <c r="AH15" s="17">
        <v>0.17153680345241701</v>
      </c>
      <c r="AI15" s="17">
        <v>0.13390343704465199</v>
      </c>
      <c r="AJ15" s="17">
        <v>0.16948396117291101</v>
      </c>
      <c r="AK15" s="17">
        <v>9.3480549046444594E-2</v>
      </c>
    </row>
    <row r="16" spans="2:37" ht="32" x14ac:dyDescent="0.2">
      <c r="B16" s="18" t="s">
        <v>323</v>
      </c>
      <c r="C16" s="17">
        <v>0.15354524578553699</v>
      </c>
      <c r="D16" s="17">
        <v>0.16206476285499299</v>
      </c>
      <c r="E16" s="17">
        <v>0.14522815196158201</v>
      </c>
      <c r="F16" s="17"/>
      <c r="G16" s="17">
        <v>0.143498936316067</v>
      </c>
      <c r="H16" s="17">
        <v>0.14440305719440399</v>
      </c>
      <c r="I16" s="17">
        <v>0.14104532412825599</v>
      </c>
      <c r="J16" s="17">
        <v>0.14817063634220801</v>
      </c>
      <c r="K16" s="17">
        <v>0.17224315461379</v>
      </c>
      <c r="L16" s="17">
        <v>0.1695499364378</v>
      </c>
      <c r="M16" s="17"/>
      <c r="N16" s="17">
        <v>0.13880436299801799</v>
      </c>
      <c r="O16" s="17">
        <v>0.17061231036399799</v>
      </c>
      <c r="P16" s="17">
        <v>0.1745924417559</v>
      </c>
      <c r="Q16" s="17">
        <v>0.12974996410295001</v>
      </c>
      <c r="R16" s="17">
        <v>0.15167112472014599</v>
      </c>
      <c r="S16" s="17">
        <v>0.157220048513459</v>
      </c>
      <c r="T16" s="17">
        <v>0.16611625590604701</v>
      </c>
      <c r="U16" s="17">
        <v>0.15771687436859899</v>
      </c>
      <c r="V16" s="17">
        <v>0.119065712215606</v>
      </c>
      <c r="W16" s="17">
        <v>0.14490543104946699</v>
      </c>
      <c r="X16" s="17">
        <v>0.229547188279911</v>
      </c>
      <c r="Y16" s="17">
        <v>0.14431556950312399</v>
      </c>
      <c r="Z16" s="17"/>
      <c r="AA16" s="17">
        <v>0.16916869062369599</v>
      </c>
      <c r="AB16" s="17">
        <v>0.150995105982237</v>
      </c>
      <c r="AC16" s="17">
        <v>0.14891476932544501</v>
      </c>
      <c r="AD16" s="17">
        <v>0.17223314762817299</v>
      </c>
      <c r="AE16" s="17">
        <v>0.171225786989853</v>
      </c>
      <c r="AF16" s="17"/>
      <c r="AG16" s="17">
        <v>0.18070854281913001</v>
      </c>
      <c r="AH16" s="17">
        <v>0.13994946804293301</v>
      </c>
      <c r="AI16" s="17">
        <v>0.18897987317475701</v>
      </c>
      <c r="AJ16" s="17">
        <v>0.14766087226705599</v>
      </c>
      <c r="AK16" s="17">
        <v>0.19249392657079001</v>
      </c>
    </row>
    <row r="17" spans="2:37" ht="16" x14ac:dyDescent="0.2">
      <c r="B17" s="18" t="s">
        <v>153</v>
      </c>
      <c r="C17" s="19">
        <v>3.0242148916655401E-2</v>
      </c>
      <c r="D17" s="19">
        <v>3.2073081678687401E-2</v>
      </c>
      <c r="E17" s="19">
        <v>2.84547190138775E-2</v>
      </c>
      <c r="F17" s="19"/>
      <c r="G17" s="19">
        <v>3.3165888012733201E-2</v>
      </c>
      <c r="H17" s="19">
        <v>2.6719388663213599E-2</v>
      </c>
      <c r="I17" s="19">
        <v>4.9011713956555999E-2</v>
      </c>
      <c r="J17" s="19">
        <v>4.5985053619329898E-2</v>
      </c>
      <c r="K17" s="19">
        <v>2.5933322942526E-2</v>
      </c>
      <c r="L17" s="19">
        <v>6.0819745939513104E-3</v>
      </c>
      <c r="M17" s="19"/>
      <c r="N17" s="19">
        <v>2.6688624535369802E-2</v>
      </c>
      <c r="O17" s="19">
        <v>3.4953620940520597E-2</v>
      </c>
      <c r="P17" s="19">
        <v>1.06967479123453E-2</v>
      </c>
      <c r="Q17" s="19">
        <v>3.7324098330793899E-2</v>
      </c>
      <c r="R17" s="19">
        <v>4.3511077792329898E-2</v>
      </c>
      <c r="S17" s="19">
        <v>4.7276750299613798E-2</v>
      </c>
      <c r="T17" s="19">
        <v>2.8936768786725499E-2</v>
      </c>
      <c r="U17" s="19">
        <v>4.6682738578370901E-2</v>
      </c>
      <c r="V17" s="19">
        <v>5.5395262580716902E-3</v>
      </c>
      <c r="W17" s="19">
        <v>2.2975120017808801E-2</v>
      </c>
      <c r="X17" s="19">
        <v>4.2866078310197703E-2</v>
      </c>
      <c r="Y17" s="19">
        <v>4.8670334322190097E-2</v>
      </c>
      <c r="Z17" s="19"/>
      <c r="AA17" s="19">
        <v>2.6839904911576701E-2</v>
      </c>
      <c r="AB17" s="19">
        <v>1.5250628452992099E-2</v>
      </c>
      <c r="AC17" s="19">
        <v>2.3539644631894702E-2</v>
      </c>
      <c r="AD17" s="19">
        <v>1.10270614281413E-2</v>
      </c>
      <c r="AE17" s="19">
        <v>2.56876509818958E-2</v>
      </c>
      <c r="AF17" s="19"/>
      <c r="AG17" s="19">
        <v>2.4626019467046002E-2</v>
      </c>
      <c r="AH17" s="19">
        <v>1.6781659952504999E-2</v>
      </c>
      <c r="AI17" s="19">
        <v>1.49255721842137E-2</v>
      </c>
      <c r="AJ17" s="19">
        <v>1.3964075477383601E-2</v>
      </c>
      <c r="AK17" s="19">
        <v>2.55054002416444E-2</v>
      </c>
    </row>
    <row r="18" spans="2:37" x14ac:dyDescent="0.2">
      <c r="B18" s="16"/>
    </row>
    <row r="19" spans="2:37" x14ac:dyDescent="0.2">
      <c r="B19" t="s">
        <v>61</v>
      </c>
    </row>
    <row r="20" spans="2:37" x14ac:dyDescent="0.2">
      <c r="B20" t="s">
        <v>62</v>
      </c>
    </row>
    <row r="22" spans="2:37" x14ac:dyDescent="0.2">
      <c r="B22"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I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9" width="20.6640625" customWidth="1"/>
  </cols>
  <sheetData>
    <row r="2" spans="2:9" ht="40" customHeight="1" x14ac:dyDescent="0.2">
      <c r="D2" s="27" t="s">
        <v>333</v>
      </c>
      <c r="E2" s="23"/>
      <c r="F2" s="23"/>
      <c r="G2" s="23"/>
      <c r="H2" s="23"/>
      <c r="I2" s="23"/>
    </row>
    <row r="6" spans="2:9" ht="50" customHeight="1" x14ac:dyDescent="0.2">
      <c r="B6" s="20" t="s">
        <v>15</v>
      </c>
      <c r="C6" s="20" t="s">
        <v>75</v>
      </c>
      <c r="D6" s="20" t="s">
        <v>325</v>
      </c>
      <c r="E6" s="20" t="s">
        <v>77</v>
      </c>
      <c r="F6" s="20" t="s">
        <v>326</v>
      </c>
      <c r="G6" s="20" t="s">
        <v>327</v>
      </c>
      <c r="H6" s="20" t="s">
        <v>328</v>
      </c>
    </row>
    <row r="7" spans="2:9" ht="16" x14ac:dyDescent="0.2">
      <c r="B7" s="18" t="s">
        <v>329</v>
      </c>
      <c r="C7" s="17">
        <v>0.108794736186376</v>
      </c>
      <c r="D7" s="17">
        <v>0.22688416237592701</v>
      </c>
      <c r="E7" s="17">
        <v>7.1934034558617702E-2</v>
      </c>
      <c r="F7" s="17">
        <v>0.247757430171828</v>
      </c>
      <c r="G7" s="17">
        <v>7.6118986043575795E-2</v>
      </c>
      <c r="H7" s="17">
        <v>0.113128888544704</v>
      </c>
    </row>
    <row r="8" spans="2:9" ht="16" x14ac:dyDescent="0.2">
      <c r="B8" s="18" t="s">
        <v>330</v>
      </c>
      <c r="C8" s="17">
        <v>0.30827478216475501</v>
      </c>
      <c r="D8" s="17">
        <v>0.34446569386942599</v>
      </c>
      <c r="E8" s="17">
        <v>0.24467370449103501</v>
      </c>
      <c r="F8" s="17">
        <v>0.26030097555637499</v>
      </c>
      <c r="G8" s="17">
        <v>0.175018437873942</v>
      </c>
      <c r="H8" s="17">
        <v>0.30605485453558701</v>
      </c>
    </row>
    <row r="9" spans="2:9" ht="16" x14ac:dyDescent="0.2">
      <c r="B9" s="18" t="s">
        <v>278</v>
      </c>
      <c r="C9" s="17">
        <v>0.43920065801469199</v>
      </c>
      <c r="D9" s="17">
        <v>0.27208356552829599</v>
      </c>
      <c r="E9" s="17">
        <v>0.52648788167209104</v>
      </c>
      <c r="F9" s="17">
        <v>0.29638636402263202</v>
      </c>
      <c r="G9" s="17">
        <v>0.56822686106806997</v>
      </c>
      <c r="H9" s="17">
        <v>0.41683641495599699</v>
      </c>
    </row>
    <row r="10" spans="2:9" ht="16" x14ac:dyDescent="0.2">
      <c r="B10" s="18" t="s">
        <v>331</v>
      </c>
      <c r="C10" s="17">
        <v>6.5235323485727595E-2</v>
      </c>
      <c r="D10" s="17">
        <v>6.3704303373063903E-2</v>
      </c>
      <c r="E10" s="17">
        <v>7.5632433627259299E-2</v>
      </c>
      <c r="F10" s="17">
        <v>7.3014131819432004E-2</v>
      </c>
      <c r="G10" s="17">
        <v>9.4430197402072702E-2</v>
      </c>
      <c r="H10" s="17">
        <v>7.4283566075170795E-2</v>
      </c>
    </row>
    <row r="11" spans="2:9" ht="16" x14ac:dyDescent="0.2">
      <c r="B11" s="18" t="s">
        <v>332</v>
      </c>
      <c r="C11" s="17">
        <v>3.10105424579716E-2</v>
      </c>
      <c r="D11" s="17">
        <v>3.26237782088157E-2</v>
      </c>
      <c r="E11" s="17">
        <v>2.9280333451629999E-2</v>
      </c>
      <c r="F11" s="17">
        <v>2.9139492248395901E-2</v>
      </c>
      <c r="G11" s="17">
        <v>3.2592994825991498E-2</v>
      </c>
      <c r="H11" s="17">
        <v>3.1270320055118997E-2</v>
      </c>
    </row>
    <row r="12" spans="2:9" ht="16" x14ac:dyDescent="0.2">
      <c r="B12" s="18" t="s">
        <v>153</v>
      </c>
      <c r="C12" s="17">
        <v>4.7483957690475698E-2</v>
      </c>
      <c r="D12" s="17">
        <v>6.0238496644468897E-2</v>
      </c>
      <c r="E12" s="17">
        <v>5.1991612199364802E-2</v>
      </c>
      <c r="F12" s="17">
        <v>9.34016061813355E-2</v>
      </c>
      <c r="G12" s="17">
        <v>5.3612522786345297E-2</v>
      </c>
      <c r="H12" s="17">
        <v>5.8425955833419703E-2</v>
      </c>
    </row>
    <row r="13" spans="2:9" x14ac:dyDescent="0.2">
      <c r="B13" s="16"/>
      <c r="C13" s="16"/>
      <c r="D13" s="16"/>
      <c r="E13" s="16"/>
      <c r="F13" s="16"/>
      <c r="G13" s="16"/>
      <c r="H13" s="16"/>
    </row>
    <row r="14" spans="2:9" x14ac:dyDescent="0.2">
      <c r="B14" t="s">
        <v>61</v>
      </c>
    </row>
    <row r="15" spans="2:9" x14ac:dyDescent="0.2">
      <c r="B15" t="s">
        <v>62</v>
      </c>
    </row>
    <row r="19" spans="2:2" x14ac:dyDescent="0.2">
      <c r="B19"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334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329</v>
      </c>
      <c r="C9" s="17">
        <v>0.108794736186376</v>
      </c>
      <c r="D9" s="17">
        <v>0.10764457814224</v>
      </c>
      <c r="E9" s="17">
        <v>0.10991756654019499</v>
      </c>
      <c r="F9" s="17"/>
      <c r="G9" s="17">
        <v>0.14354671100143199</v>
      </c>
      <c r="H9" s="17">
        <v>7.2815806190784801E-2</v>
      </c>
      <c r="I9" s="17">
        <v>8.0363927644845706E-2</v>
      </c>
      <c r="J9" s="17">
        <v>0.13824808370489999</v>
      </c>
      <c r="K9" s="17">
        <v>0.108599311549644</v>
      </c>
      <c r="L9" s="17">
        <v>0.114300689792109</v>
      </c>
      <c r="M9" s="17"/>
      <c r="N9" s="17">
        <v>7.8076523081621205E-2</v>
      </c>
      <c r="O9" s="17">
        <v>0.10841932049043</v>
      </c>
      <c r="P9" s="17">
        <v>7.1813736102308304E-2</v>
      </c>
      <c r="Q9" s="17">
        <v>0.10071084749844</v>
      </c>
      <c r="R9" s="17">
        <v>0.159054013768022</v>
      </c>
      <c r="S9" s="17">
        <v>0.124165825550744</v>
      </c>
      <c r="T9" s="17">
        <v>0.127097552651907</v>
      </c>
      <c r="U9" s="17">
        <v>0.118356235216402</v>
      </c>
      <c r="V9" s="17">
        <v>0.10115138045543901</v>
      </c>
      <c r="W9" s="17">
        <v>9.0971235503972001E-2</v>
      </c>
      <c r="X9" s="17">
        <v>0.160284126746742</v>
      </c>
      <c r="Y9" s="17">
        <v>0.14838564547017699</v>
      </c>
      <c r="Z9" s="17"/>
      <c r="AA9" s="17">
        <v>0.113670546532066</v>
      </c>
      <c r="AB9" s="17">
        <v>0.100806309542117</v>
      </c>
      <c r="AC9" s="17">
        <v>6.7179649214292203E-2</v>
      </c>
      <c r="AD9" s="17">
        <v>0.113025827423166</v>
      </c>
      <c r="AE9" s="17">
        <v>0.16096034447403601</v>
      </c>
      <c r="AF9" s="17"/>
      <c r="AG9" s="17">
        <v>8.75194781620416E-2</v>
      </c>
      <c r="AH9" s="17">
        <v>0.10595121283140101</v>
      </c>
      <c r="AI9" s="17">
        <v>7.3171767054337505E-2</v>
      </c>
      <c r="AJ9" s="17">
        <v>0.12278925959003199</v>
      </c>
      <c r="AK9" s="17">
        <v>0.148254524160431</v>
      </c>
    </row>
    <row r="10" spans="2:37" ht="16" x14ac:dyDescent="0.2">
      <c r="B10" s="18" t="s">
        <v>330</v>
      </c>
      <c r="C10" s="17">
        <v>0.30827478216475501</v>
      </c>
      <c r="D10" s="17">
        <v>0.27578994356345699</v>
      </c>
      <c r="E10" s="17">
        <v>0.33998778283138997</v>
      </c>
      <c r="F10" s="17"/>
      <c r="G10" s="17">
        <v>0.25162287287684698</v>
      </c>
      <c r="H10" s="17">
        <v>0.31330938731226499</v>
      </c>
      <c r="I10" s="17">
        <v>0.26642544950819302</v>
      </c>
      <c r="J10" s="17">
        <v>0.28945287850781998</v>
      </c>
      <c r="K10" s="17">
        <v>0.33072769042008399</v>
      </c>
      <c r="L10" s="17">
        <v>0.37575837083686098</v>
      </c>
      <c r="M10" s="17"/>
      <c r="N10" s="17">
        <v>0.30235915813332598</v>
      </c>
      <c r="O10" s="17">
        <v>0.32860297541093098</v>
      </c>
      <c r="P10" s="17">
        <v>0.33930769952158002</v>
      </c>
      <c r="Q10" s="17">
        <v>0.35409520107487402</v>
      </c>
      <c r="R10" s="17">
        <v>0.26304311874199099</v>
      </c>
      <c r="S10" s="17">
        <v>0.253264698288787</v>
      </c>
      <c r="T10" s="17">
        <v>0.29352964187845398</v>
      </c>
      <c r="U10" s="17">
        <v>0.259308050068142</v>
      </c>
      <c r="V10" s="17">
        <v>0.29416931115699702</v>
      </c>
      <c r="W10" s="17">
        <v>0.37197894466693798</v>
      </c>
      <c r="X10" s="17">
        <v>0.29312512056421602</v>
      </c>
      <c r="Y10" s="17">
        <v>0.287566197325265</v>
      </c>
      <c r="Z10" s="17"/>
      <c r="AA10" s="17">
        <v>0.27556228992070197</v>
      </c>
      <c r="AB10" s="17">
        <v>0.27323656306766603</v>
      </c>
      <c r="AC10" s="17">
        <v>0.31657167083756799</v>
      </c>
      <c r="AD10" s="17">
        <v>0.339207390904462</v>
      </c>
      <c r="AE10" s="17">
        <v>0.351183602403429</v>
      </c>
      <c r="AF10" s="17"/>
      <c r="AG10" s="17">
        <v>0.31340841211885001</v>
      </c>
      <c r="AH10" s="17">
        <v>0.29883925020513302</v>
      </c>
      <c r="AI10" s="17">
        <v>0.33693455343557199</v>
      </c>
      <c r="AJ10" s="17">
        <v>0.29341600172993298</v>
      </c>
      <c r="AK10" s="17">
        <v>0.39172404605154199</v>
      </c>
    </row>
    <row r="11" spans="2:37" ht="16" x14ac:dyDescent="0.2">
      <c r="B11" s="18" t="s">
        <v>278</v>
      </c>
      <c r="C11" s="17">
        <v>0.43920065801469199</v>
      </c>
      <c r="D11" s="17">
        <v>0.469826133313342</v>
      </c>
      <c r="E11" s="17">
        <v>0.40930284228341202</v>
      </c>
      <c r="F11" s="17"/>
      <c r="G11" s="17">
        <v>0.36009986362831697</v>
      </c>
      <c r="H11" s="17">
        <v>0.39861785660365801</v>
      </c>
      <c r="I11" s="17">
        <v>0.43981973135765501</v>
      </c>
      <c r="J11" s="17">
        <v>0.48206300886714598</v>
      </c>
      <c r="K11" s="17">
        <v>0.49750874721563398</v>
      </c>
      <c r="L11" s="17">
        <v>0.45005425125457099</v>
      </c>
      <c r="M11" s="17"/>
      <c r="N11" s="17">
        <v>0.395272066686426</v>
      </c>
      <c r="O11" s="17">
        <v>0.47106930349772103</v>
      </c>
      <c r="P11" s="17">
        <v>0.44132775400003699</v>
      </c>
      <c r="Q11" s="17">
        <v>0.43267160303215102</v>
      </c>
      <c r="R11" s="17">
        <v>0.40831661560300597</v>
      </c>
      <c r="S11" s="17">
        <v>0.47044757854007602</v>
      </c>
      <c r="T11" s="17">
        <v>0.44855639522101498</v>
      </c>
      <c r="U11" s="17">
        <v>0.423256793210598</v>
      </c>
      <c r="V11" s="17">
        <v>0.50028530104172497</v>
      </c>
      <c r="W11" s="17">
        <v>0.405401497147795</v>
      </c>
      <c r="X11" s="17">
        <v>0.420713890649969</v>
      </c>
      <c r="Y11" s="17">
        <v>0.40259261309274302</v>
      </c>
      <c r="Z11" s="17"/>
      <c r="AA11" s="17">
        <v>0.46292683088217601</v>
      </c>
      <c r="AB11" s="17">
        <v>0.42352059109775098</v>
      </c>
      <c r="AC11" s="17">
        <v>0.51142598470441603</v>
      </c>
      <c r="AD11" s="17">
        <v>0.44447838764741698</v>
      </c>
      <c r="AE11" s="17">
        <v>0.34492002547441197</v>
      </c>
      <c r="AF11" s="17"/>
      <c r="AG11" s="17">
        <v>0.46561058482599399</v>
      </c>
      <c r="AH11" s="17">
        <v>0.43971118210571197</v>
      </c>
      <c r="AI11" s="17">
        <v>0.50047035701971399</v>
      </c>
      <c r="AJ11" s="17">
        <v>0.452007740759933</v>
      </c>
      <c r="AK11" s="17">
        <v>0.34480383878920401</v>
      </c>
    </row>
    <row r="12" spans="2:37" ht="16" x14ac:dyDescent="0.2">
      <c r="B12" s="18" t="s">
        <v>331</v>
      </c>
      <c r="C12" s="17">
        <v>6.5235323485727595E-2</v>
      </c>
      <c r="D12" s="17">
        <v>7.7168764456811895E-2</v>
      </c>
      <c r="E12" s="17">
        <v>5.3585420399673803E-2</v>
      </c>
      <c r="F12" s="17"/>
      <c r="G12" s="17">
        <v>0.13166980349708199</v>
      </c>
      <c r="H12" s="17">
        <v>0.118151590098399</v>
      </c>
      <c r="I12" s="17">
        <v>9.5809310069113002E-2</v>
      </c>
      <c r="J12" s="17">
        <v>2.7448823248930099E-2</v>
      </c>
      <c r="K12" s="17">
        <v>2.29716031507835E-2</v>
      </c>
      <c r="L12" s="17">
        <v>1.26077026111293E-2</v>
      </c>
      <c r="M12" s="17"/>
      <c r="N12" s="17">
        <v>9.77154938686393E-2</v>
      </c>
      <c r="O12" s="17">
        <v>4.4464762563542197E-2</v>
      </c>
      <c r="P12" s="17">
        <v>6.0984638919731098E-2</v>
      </c>
      <c r="Q12" s="17">
        <v>3.73257516238584E-2</v>
      </c>
      <c r="R12" s="17">
        <v>9.4393452589393897E-2</v>
      </c>
      <c r="S12" s="17">
        <v>7.7515020550882704E-2</v>
      </c>
      <c r="T12" s="17">
        <v>5.6099221335701999E-2</v>
      </c>
      <c r="U12" s="17">
        <v>9.9640224173710198E-2</v>
      </c>
      <c r="V12" s="17">
        <v>5.4168746783989002E-2</v>
      </c>
      <c r="W12" s="17">
        <v>5.0454846795426098E-2</v>
      </c>
      <c r="X12" s="17">
        <v>6.34684564015741E-2</v>
      </c>
      <c r="Y12" s="17">
        <v>6.0433172762506197E-2</v>
      </c>
      <c r="Z12" s="17"/>
      <c r="AA12" s="17">
        <v>8.0971231179750205E-2</v>
      </c>
      <c r="AB12" s="17">
        <v>0.115052249942887</v>
      </c>
      <c r="AC12" s="17">
        <v>5.3195330319364402E-2</v>
      </c>
      <c r="AD12" s="17">
        <v>5.1349151415757799E-2</v>
      </c>
      <c r="AE12" s="17">
        <v>6.1581600001792601E-2</v>
      </c>
      <c r="AF12" s="17"/>
      <c r="AG12" s="17">
        <v>6.7444592764732303E-2</v>
      </c>
      <c r="AH12" s="17">
        <v>8.2937308938606194E-2</v>
      </c>
      <c r="AI12" s="17">
        <v>3.6625074779448798E-2</v>
      </c>
      <c r="AJ12" s="17">
        <v>7.8457901167807001E-2</v>
      </c>
      <c r="AK12" s="17">
        <v>3.47534064373035E-2</v>
      </c>
    </row>
    <row r="13" spans="2:37" ht="16" x14ac:dyDescent="0.2">
      <c r="B13" s="18" t="s">
        <v>332</v>
      </c>
      <c r="C13" s="17">
        <v>3.10105424579716E-2</v>
      </c>
      <c r="D13" s="17">
        <v>3.9519630459273897E-2</v>
      </c>
      <c r="E13" s="17">
        <v>2.27036299080982E-2</v>
      </c>
      <c r="F13" s="17"/>
      <c r="G13" s="17">
        <v>5.0577362254131501E-2</v>
      </c>
      <c r="H13" s="17">
        <v>7.2453717103608206E-2</v>
      </c>
      <c r="I13" s="17">
        <v>5.7164356346628399E-2</v>
      </c>
      <c r="J13" s="17">
        <v>1.1357685845856599E-2</v>
      </c>
      <c r="K13" s="17">
        <v>0</v>
      </c>
      <c r="L13" s="17">
        <v>0</v>
      </c>
      <c r="M13" s="17"/>
      <c r="N13" s="17">
        <v>7.2977426212320395E-2</v>
      </c>
      <c r="O13" s="17">
        <v>6.0673228476651802E-3</v>
      </c>
      <c r="P13" s="17">
        <v>2.9103192439406799E-2</v>
      </c>
      <c r="Q13" s="17">
        <v>1.1042621114651799E-2</v>
      </c>
      <c r="R13" s="17">
        <v>2.2574164288091201E-2</v>
      </c>
      <c r="S13" s="17">
        <v>2.6862627884837498E-2</v>
      </c>
      <c r="T13" s="17">
        <v>4.6676142185658898E-3</v>
      </c>
      <c r="U13" s="17">
        <v>4.1478445644411402E-2</v>
      </c>
      <c r="V13" s="17">
        <v>3.6457609972886697E-2</v>
      </c>
      <c r="W13" s="17">
        <v>5.2083528829371499E-2</v>
      </c>
      <c r="X13" s="17">
        <v>1.55621147908966E-2</v>
      </c>
      <c r="Y13" s="17">
        <v>3.8459785911431801E-2</v>
      </c>
      <c r="Z13" s="17"/>
      <c r="AA13" s="17">
        <v>4.1010094468463397E-2</v>
      </c>
      <c r="AB13" s="17">
        <v>6.49739304021687E-2</v>
      </c>
      <c r="AC13" s="17">
        <v>6.1785944915165002E-3</v>
      </c>
      <c r="AD13" s="17">
        <v>1.93815256578883E-2</v>
      </c>
      <c r="AE13" s="17">
        <v>2.56519793353472E-2</v>
      </c>
      <c r="AF13" s="17"/>
      <c r="AG13" s="17">
        <v>3.4738967532749E-2</v>
      </c>
      <c r="AH13" s="17">
        <v>4.3042341726891899E-2</v>
      </c>
      <c r="AI13" s="17">
        <v>1.37699597311333E-2</v>
      </c>
      <c r="AJ13" s="17">
        <v>2.34771491974771E-2</v>
      </c>
      <c r="AK13" s="17">
        <v>4.0318710117544503E-2</v>
      </c>
    </row>
    <row r="14" spans="2:37" ht="16" x14ac:dyDescent="0.2">
      <c r="B14" s="18" t="s">
        <v>153</v>
      </c>
      <c r="C14" s="19">
        <v>4.7483957690475698E-2</v>
      </c>
      <c r="D14" s="19">
        <v>3.0050950064876101E-2</v>
      </c>
      <c r="E14" s="19">
        <v>6.4502758037231794E-2</v>
      </c>
      <c r="F14" s="19"/>
      <c r="G14" s="19">
        <v>6.24833867421902E-2</v>
      </c>
      <c r="H14" s="19">
        <v>2.46516426912839E-2</v>
      </c>
      <c r="I14" s="19">
        <v>6.0417225073564E-2</v>
      </c>
      <c r="J14" s="19">
        <v>5.14295198253489E-2</v>
      </c>
      <c r="K14" s="19">
        <v>4.0192647663853401E-2</v>
      </c>
      <c r="L14" s="19">
        <v>4.7278985505331599E-2</v>
      </c>
      <c r="M14" s="19"/>
      <c r="N14" s="19">
        <v>5.3599332017666902E-2</v>
      </c>
      <c r="O14" s="19">
        <v>4.1376315189712E-2</v>
      </c>
      <c r="P14" s="19">
        <v>5.74629790169374E-2</v>
      </c>
      <c r="Q14" s="19">
        <v>6.4153975656025194E-2</v>
      </c>
      <c r="R14" s="19">
        <v>5.2618635009496803E-2</v>
      </c>
      <c r="S14" s="19">
        <v>4.7744249184672898E-2</v>
      </c>
      <c r="T14" s="19">
        <v>7.0049574694356395E-2</v>
      </c>
      <c r="U14" s="19">
        <v>5.79602516867367E-2</v>
      </c>
      <c r="V14" s="19">
        <v>1.3767650588963299E-2</v>
      </c>
      <c r="W14" s="19">
        <v>2.9109947056497599E-2</v>
      </c>
      <c r="X14" s="19">
        <v>4.6846290846602703E-2</v>
      </c>
      <c r="Y14" s="19">
        <v>6.2562585437877197E-2</v>
      </c>
      <c r="Z14" s="19"/>
      <c r="AA14" s="19">
        <v>2.58590070168437E-2</v>
      </c>
      <c r="AB14" s="19">
        <v>2.2410355947408499E-2</v>
      </c>
      <c r="AC14" s="19">
        <v>4.5448770432843497E-2</v>
      </c>
      <c r="AD14" s="19">
        <v>3.2557716951308401E-2</v>
      </c>
      <c r="AE14" s="19">
        <v>5.5702448310984497E-2</v>
      </c>
      <c r="AF14" s="19"/>
      <c r="AG14" s="19">
        <v>3.1277964595632597E-2</v>
      </c>
      <c r="AH14" s="19">
        <v>2.9518704192255801E-2</v>
      </c>
      <c r="AI14" s="19">
        <v>3.90282879797949E-2</v>
      </c>
      <c r="AJ14" s="19">
        <v>2.9851947554816599E-2</v>
      </c>
      <c r="AK14" s="19">
        <v>4.0145474443976203E-2</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335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329</v>
      </c>
      <c r="C9" s="17">
        <v>0.22688416237592701</v>
      </c>
      <c r="D9" s="17">
        <v>0.21517821324474601</v>
      </c>
      <c r="E9" s="17">
        <v>0.238311978815376</v>
      </c>
      <c r="F9" s="17"/>
      <c r="G9" s="17">
        <v>0.142953980000774</v>
      </c>
      <c r="H9" s="17">
        <v>0.186707780634706</v>
      </c>
      <c r="I9" s="17">
        <v>0.15575933213040299</v>
      </c>
      <c r="J9" s="17">
        <v>0.25561588972128202</v>
      </c>
      <c r="K9" s="17">
        <v>0.24176491922325399</v>
      </c>
      <c r="L9" s="17">
        <v>0.33930623922281999</v>
      </c>
      <c r="M9" s="17"/>
      <c r="N9" s="17">
        <v>0.16077974747993801</v>
      </c>
      <c r="O9" s="17">
        <v>0.24020477281246899</v>
      </c>
      <c r="P9" s="17">
        <v>0.239858145147886</v>
      </c>
      <c r="Q9" s="17">
        <v>0.23908994791275501</v>
      </c>
      <c r="R9" s="17">
        <v>0.240754310752336</v>
      </c>
      <c r="S9" s="17">
        <v>0.21160080317170801</v>
      </c>
      <c r="T9" s="17">
        <v>0.207535498872369</v>
      </c>
      <c r="U9" s="17">
        <v>0.199412553167716</v>
      </c>
      <c r="V9" s="17">
        <v>0.22507584744165501</v>
      </c>
      <c r="W9" s="17">
        <v>0.31326781610426502</v>
      </c>
      <c r="X9" s="17">
        <v>0.238424562950867</v>
      </c>
      <c r="Y9" s="17">
        <v>0.23598127005434699</v>
      </c>
      <c r="Z9" s="17"/>
      <c r="AA9" s="17">
        <v>0.20971151890050399</v>
      </c>
      <c r="AB9" s="17">
        <v>0.201692387690631</v>
      </c>
      <c r="AC9" s="17">
        <v>0.230125599470173</v>
      </c>
      <c r="AD9" s="17">
        <v>0.244278089358965</v>
      </c>
      <c r="AE9" s="17">
        <v>0.251642331541511</v>
      </c>
      <c r="AF9" s="17"/>
      <c r="AG9" s="17">
        <v>0.248875158935142</v>
      </c>
      <c r="AH9" s="17">
        <v>0.21793405730267501</v>
      </c>
      <c r="AI9" s="17">
        <v>0.282025086171237</v>
      </c>
      <c r="AJ9" s="17">
        <v>0.202090167809864</v>
      </c>
      <c r="AK9" s="17">
        <v>0.20606984423411501</v>
      </c>
    </row>
    <row r="10" spans="2:37" ht="16" x14ac:dyDescent="0.2">
      <c r="B10" s="18" t="s">
        <v>330</v>
      </c>
      <c r="C10" s="17">
        <v>0.34446569386942599</v>
      </c>
      <c r="D10" s="17">
        <v>0.33616157573296601</v>
      </c>
      <c r="E10" s="17">
        <v>0.35257250662689998</v>
      </c>
      <c r="F10" s="17"/>
      <c r="G10" s="17">
        <v>0.36636999896316202</v>
      </c>
      <c r="H10" s="17">
        <v>0.296305271904029</v>
      </c>
      <c r="I10" s="17">
        <v>0.37455282545986102</v>
      </c>
      <c r="J10" s="17">
        <v>0.342886372233834</v>
      </c>
      <c r="K10" s="17">
        <v>0.38359243947392502</v>
      </c>
      <c r="L10" s="17">
        <v>0.31968860244299901</v>
      </c>
      <c r="M10" s="17"/>
      <c r="N10" s="17">
        <v>0.323051247804375</v>
      </c>
      <c r="O10" s="17">
        <v>0.35762602211495798</v>
      </c>
      <c r="P10" s="17">
        <v>0.44051564016049199</v>
      </c>
      <c r="Q10" s="17">
        <v>0.42576820554028</v>
      </c>
      <c r="R10" s="17">
        <v>0.32650031306772498</v>
      </c>
      <c r="S10" s="17">
        <v>0.29441145847031802</v>
      </c>
      <c r="T10" s="17">
        <v>0.34010870764141199</v>
      </c>
      <c r="U10" s="17">
        <v>0.285777485541788</v>
      </c>
      <c r="V10" s="17">
        <v>0.33083807849082397</v>
      </c>
      <c r="W10" s="17">
        <v>0.25115823559598299</v>
      </c>
      <c r="X10" s="17">
        <v>0.40777811459796098</v>
      </c>
      <c r="Y10" s="17">
        <v>0.39552308956725202</v>
      </c>
      <c r="Z10" s="17"/>
      <c r="AA10" s="17">
        <v>0.35123967637540898</v>
      </c>
      <c r="AB10" s="17">
        <v>0.31259921002227198</v>
      </c>
      <c r="AC10" s="17">
        <v>0.39971275844095899</v>
      </c>
      <c r="AD10" s="17">
        <v>0.340749916524063</v>
      </c>
      <c r="AE10" s="17">
        <v>0.36044022032586698</v>
      </c>
      <c r="AF10" s="17"/>
      <c r="AG10" s="17">
        <v>0.34828941935150298</v>
      </c>
      <c r="AH10" s="17">
        <v>0.328663272757522</v>
      </c>
      <c r="AI10" s="17">
        <v>0.34413963095768801</v>
      </c>
      <c r="AJ10" s="17">
        <v>0.35819779783663103</v>
      </c>
      <c r="AK10" s="17">
        <v>0.34673072286012802</v>
      </c>
    </row>
    <row r="11" spans="2:37" ht="16" x14ac:dyDescent="0.2">
      <c r="B11" s="18" t="s">
        <v>278</v>
      </c>
      <c r="C11" s="17">
        <v>0.27208356552829599</v>
      </c>
      <c r="D11" s="17">
        <v>0.27939898889138798</v>
      </c>
      <c r="E11" s="17">
        <v>0.26494195621209299</v>
      </c>
      <c r="F11" s="17"/>
      <c r="G11" s="17">
        <v>0.25162143467786502</v>
      </c>
      <c r="H11" s="17">
        <v>0.28379961778823498</v>
      </c>
      <c r="I11" s="17">
        <v>0.29130487075867501</v>
      </c>
      <c r="J11" s="17">
        <v>0.30939838618156601</v>
      </c>
      <c r="K11" s="17">
        <v>0.30646401870392598</v>
      </c>
      <c r="L11" s="17">
        <v>0.207259442732905</v>
      </c>
      <c r="M11" s="17"/>
      <c r="N11" s="17">
        <v>0.28620737181744499</v>
      </c>
      <c r="O11" s="17">
        <v>0.270841862099167</v>
      </c>
      <c r="P11" s="17">
        <v>0.19853352460257601</v>
      </c>
      <c r="Q11" s="17">
        <v>0.23255698411106801</v>
      </c>
      <c r="R11" s="17">
        <v>0.29663609195171597</v>
      </c>
      <c r="S11" s="17">
        <v>0.27306445002930302</v>
      </c>
      <c r="T11" s="17">
        <v>0.31934652031280297</v>
      </c>
      <c r="U11" s="17">
        <v>0.34602390156514801</v>
      </c>
      <c r="V11" s="17">
        <v>0.28749656790775602</v>
      </c>
      <c r="W11" s="17">
        <v>0.27925624708614899</v>
      </c>
      <c r="X11" s="17">
        <v>0.23310614132025401</v>
      </c>
      <c r="Y11" s="17">
        <v>0.22775891136661999</v>
      </c>
      <c r="Z11" s="17"/>
      <c r="AA11" s="17">
        <v>0.31356030810758201</v>
      </c>
      <c r="AB11" s="17">
        <v>0.26004946170715298</v>
      </c>
      <c r="AC11" s="17">
        <v>0.23169577859311899</v>
      </c>
      <c r="AD11" s="17">
        <v>0.27973103547945799</v>
      </c>
      <c r="AE11" s="17">
        <v>0.265341374706827</v>
      </c>
      <c r="AF11" s="17"/>
      <c r="AG11" s="17">
        <v>0.30070888784676197</v>
      </c>
      <c r="AH11" s="17">
        <v>0.27925607459493501</v>
      </c>
      <c r="AI11" s="17">
        <v>0.22756614628871</v>
      </c>
      <c r="AJ11" s="17">
        <v>0.29540642129009598</v>
      </c>
      <c r="AK11" s="17">
        <v>0.25892082188336601</v>
      </c>
    </row>
    <row r="12" spans="2:37" ht="16" x14ac:dyDescent="0.2">
      <c r="B12" s="18" t="s">
        <v>331</v>
      </c>
      <c r="C12" s="17">
        <v>6.3704303373063903E-2</v>
      </c>
      <c r="D12" s="17">
        <v>7.7178717967348695E-2</v>
      </c>
      <c r="E12" s="17">
        <v>5.05500401102639E-2</v>
      </c>
      <c r="F12" s="17"/>
      <c r="G12" s="17">
        <v>0.106110147592114</v>
      </c>
      <c r="H12" s="17">
        <v>0.147878914311044</v>
      </c>
      <c r="I12" s="17">
        <v>8.7160109299695004E-2</v>
      </c>
      <c r="J12" s="17">
        <v>3.1987362120585297E-2</v>
      </c>
      <c r="K12" s="17">
        <v>1.3551276387545099E-2</v>
      </c>
      <c r="L12" s="17">
        <v>7.7644467035973301E-3</v>
      </c>
      <c r="M12" s="17"/>
      <c r="N12" s="17">
        <v>0.129679571067288</v>
      </c>
      <c r="O12" s="17">
        <v>5.1161925974537899E-2</v>
      </c>
      <c r="P12" s="17">
        <v>3.9904191034052003E-2</v>
      </c>
      <c r="Q12" s="17">
        <v>2.0949509011556799E-2</v>
      </c>
      <c r="R12" s="17">
        <v>7.2836598125767593E-2</v>
      </c>
      <c r="S12" s="17">
        <v>8.6044989090711899E-2</v>
      </c>
      <c r="T12" s="17">
        <v>1.60319673228888E-2</v>
      </c>
      <c r="U12" s="17">
        <v>6.1347768420509603E-2</v>
      </c>
      <c r="V12" s="17">
        <v>9.0710368496609503E-2</v>
      </c>
      <c r="W12" s="17">
        <v>2.7085139487137401E-2</v>
      </c>
      <c r="X12" s="17">
        <v>5.1041622320475002E-2</v>
      </c>
      <c r="Y12" s="17">
        <v>7.4969540195257298E-2</v>
      </c>
      <c r="Z12" s="17"/>
      <c r="AA12" s="17">
        <v>6.2949507509093103E-2</v>
      </c>
      <c r="AB12" s="17">
        <v>0.11724262210696799</v>
      </c>
      <c r="AC12" s="17">
        <v>5.4635286436988797E-2</v>
      </c>
      <c r="AD12" s="17">
        <v>4.7572659219946502E-2</v>
      </c>
      <c r="AE12" s="17">
        <v>6.72481901472258E-2</v>
      </c>
      <c r="AF12" s="17"/>
      <c r="AG12" s="17">
        <v>5.1999682538386799E-2</v>
      </c>
      <c r="AH12" s="17">
        <v>7.8738302093047399E-2</v>
      </c>
      <c r="AI12" s="17">
        <v>7.2765535966620706E-2</v>
      </c>
      <c r="AJ12" s="17">
        <v>6.1492555598113903E-2</v>
      </c>
      <c r="AK12" s="17">
        <v>9.6746374742516794E-2</v>
      </c>
    </row>
    <row r="13" spans="2:37" ht="16" x14ac:dyDescent="0.2">
      <c r="B13" s="18" t="s">
        <v>332</v>
      </c>
      <c r="C13" s="17">
        <v>3.26237782088157E-2</v>
      </c>
      <c r="D13" s="17">
        <v>3.8670240017763702E-2</v>
      </c>
      <c r="E13" s="17">
        <v>2.6720979991733802E-2</v>
      </c>
      <c r="F13" s="17"/>
      <c r="G13" s="17">
        <v>9.0349158010238406E-2</v>
      </c>
      <c r="H13" s="17">
        <v>6.0521374341112301E-2</v>
      </c>
      <c r="I13" s="17">
        <v>4.52219514016452E-2</v>
      </c>
      <c r="J13" s="17">
        <v>9.0536760541990793E-3</v>
      </c>
      <c r="K13" s="17">
        <v>3.9074497204947796E-3</v>
      </c>
      <c r="L13" s="17">
        <v>0</v>
      </c>
      <c r="M13" s="17"/>
      <c r="N13" s="17">
        <v>5.25113165120119E-2</v>
      </c>
      <c r="O13" s="17">
        <v>2.4126344793590899E-2</v>
      </c>
      <c r="P13" s="17">
        <v>2.1153271351615498E-2</v>
      </c>
      <c r="Q13" s="17">
        <v>8.4433478224894901E-3</v>
      </c>
      <c r="R13" s="17">
        <v>3.1155753674133001E-2</v>
      </c>
      <c r="S13" s="17">
        <v>6.3598715479271303E-2</v>
      </c>
      <c r="T13" s="17">
        <v>4.1048546486605601E-2</v>
      </c>
      <c r="U13" s="17">
        <v>6.11586217921197E-2</v>
      </c>
      <c r="V13" s="17">
        <v>1.4483806920155599E-2</v>
      </c>
      <c r="W13" s="17">
        <v>3.9173704852882803E-2</v>
      </c>
      <c r="X13" s="17">
        <v>0</v>
      </c>
      <c r="Y13" s="17">
        <v>3.0989105610021599E-2</v>
      </c>
      <c r="Z13" s="17"/>
      <c r="AA13" s="17">
        <v>3.0070142593051099E-2</v>
      </c>
      <c r="AB13" s="17">
        <v>6.8143571196335198E-2</v>
      </c>
      <c r="AC13" s="17">
        <v>2.1126049508269799E-2</v>
      </c>
      <c r="AD13" s="17">
        <v>2.4582784832478801E-2</v>
      </c>
      <c r="AE13" s="17">
        <v>3.0055606706193502E-2</v>
      </c>
      <c r="AF13" s="17"/>
      <c r="AG13" s="17">
        <v>2.12748828539168E-2</v>
      </c>
      <c r="AH13" s="17">
        <v>4.8149687566753897E-2</v>
      </c>
      <c r="AI13" s="17">
        <v>1.3299598971301599E-2</v>
      </c>
      <c r="AJ13" s="17">
        <v>3.8351960419453601E-2</v>
      </c>
      <c r="AK13" s="17">
        <v>3.66194692092211E-2</v>
      </c>
    </row>
    <row r="14" spans="2:37" ht="16" x14ac:dyDescent="0.2">
      <c r="B14" s="18" t="s">
        <v>153</v>
      </c>
      <c r="C14" s="19">
        <v>6.0238496644468897E-2</v>
      </c>
      <c r="D14" s="19">
        <v>5.3412264145790499E-2</v>
      </c>
      <c r="E14" s="19">
        <v>6.6902538243633305E-2</v>
      </c>
      <c r="F14" s="19"/>
      <c r="G14" s="19">
        <v>4.2595280755846801E-2</v>
      </c>
      <c r="H14" s="19">
        <v>2.4787041020871901E-2</v>
      </c>
      <c r="I14" s="19">
        <v>4.6000910949719802E-2</v>
      </c>
      <c r="J14" s="19">
        <v>5.1058313688535098E-2</v>
      </c>
      <c r="K14" s="19">
        <v>5.0719896490854399E-2</v>
      </c>
      <c r="L14" s="19">
        <v>0.12598126889768099</v>
      </c>
      <c r="M14" s="19"/>
      <c r="N14" s="19">
        <v>4.7770745318941599E-2</v>
      </c>
      <c r="O14" s="19">
        <v>5.6039072205278199E-2</v>
      </c>
      <c r="P14" s="19">
        <v>6.0035227703379102E-2</v>
      </c>
      <c r="Q14" s="19">
        <v>7.3192005601851101E-2</v>
      </c>
      <c r="R14" s="19">
        <v>3.2116932428322899E-2</v>
      </c>
      <c r="S14" s="19">
        <v>7.12795837586883E-2</v>
      </c>
      <c r="T14" s="19">
        <v>7.5928759363922294E-2</v>
      </c>
      <c r="U14" s="19">
        <v>4.6279669512718398E-2</v>
      </c>
      <c r="V14" s="19">
        <v>5.1395330742999699E-2</v>
      </c>
      <c r="W14" s="19">
        <v>9.0058856873582199E-2</v>
      </c>
      <c r="X14" s="19">
        <v>6.9649558810442894E-2</v>
      </c>
      <c r="Y14" s="19">
        <v>3.4778083206502997E-2</v>
      </c>
      <c r="Z14" s="19"/>
      <c r="AA14" s="19">
        <v>3.2468846514361598E-2</v>
      </c>
      <c r="AB14" s="19">
        <v>4.0272747276641097E-2</v>
      </c>
      <c r="AC14" s="19">
        <v>6.2704527550490705E-2</v>
      </c>
      <c r="AD14" s="19">
        <v>6.3085514585089195E-2</v>
      </c>
      <c r="AE14" s="19">
        <v>2.5272276572376799E-2</v>
      </c>
      <c r="AF14" s="19"/>
      <c r="AG14" s="19">
        <v>2.8851968474289801E-2</v>
      </c>
      <c r="AH14" s="19">
        <v>4.7258605685067602E-2</v>
      </c>
      <c r="AI14" s="19">
        <v>6.0204001644442701E-2</v>
      </c>
      <c r="AJ14" s="19">
        <v>4.4461097045840697E-2</v>
      </c>
      <c r="AK14" s="19">
        <v>5.4912767070653602E-2</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336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329</v>
      </c>
      <c r="C9" s="17">
        <v>7.1934034558617702E-2</v>
      </c>
      <c r="D9" s="17">
        <v>6.9827338759006305E-2</v>
      </c>
      <c r="E9" s="17">
        <v>7.3990675384741897E-2</v>
      </c>
      <c r="F9" s="17"/>
      <c r="G9" s="17">
        <v>9.3605845402099902E-2</v>
      </c>
      <c r="H9" s="17">
        <v>6.5508206413059294E-2</v>
      </c>
      <c r="I9" s="17">
        <v>6.1609447675655897E-2</v>
      </c>
      <c r="J9" s="17">
        <v>6.7421671174957801E-2</v>
      </c>
      <c r="K9" s="17">
        <v>6.7777441838089994E-2</v>
      </c>
      <c r="L9" s="17">
        <v>7.7631245480313193E-2</v>
      </c>
      <c r="M9" s="17"/>
      <c r="N9" s="17">
        <v>5.8083230470375502E-2</v>
      </c>
      <c r="O9" s="17">
        <v>7.7408924403214605E-2</v>
      </c>
      <c r="P9" s="17">
        <v>4.8992978188903601E-2</v>
      </c>
      <c r="Q9" s="17">
        <v>6.3532666089453599E-2</v>
      </c>
      <c r="R9" s="17">
        <v>8.5615240260920503E-2</v>
      </c>
      <c r="S9" s="17">
        <v>7.2066008381085706E-2</v>
      </c>
      <c r="T9" s="17">
        <v>4.3458776415533897E-2</v>
      </c>
      <c r="U9" s="17">
        <v>8.7044986322618895E-2</v>
      </c>
      <c r="V9" s="17">
        <v>9.0112858062181098E-2</v>
      </c>
      <c r="W9" s="17">
        <v>7.0166051485674202E-2</v>
      </c>
      <c r="X9" s="17">
        <v>0.11425475678514101</v>
      </c>
      <c r="Y9" s="17">
        <v>9.0722536869841205E-2</v>
      </c>
      <c r="Z9" s="17"/>
      <c r="AA9" s="17">
        <v>8.7267659753271096E-2</v>
      </c>
      <c r="AB9" s="17">
        <v>7.0058638503718199E-2</v>
      </c>
      <c r="AC9" s="17">
        <v>3.9138626256636902E-2</v>
      </c>
      <c r="AD9" s="17">
        <v>7.1046800252426406E-2</v>
      </c>
      <c r="AE9" s="17">
        <v>6.3872566785009799E-2</v>
      </c>
      <c r="AF9" s="17"/>
      <c r="AG9" s="17">
        <v>9.1821227268964106E-2</v>
      </c>
      <c r="AH9" s="17">
        <v>6.9483606918021898E-2</v>
      </c>
      <c r="AI9" s="17">
        <v>5.57514438461163E-2</v>
      </c>
      <c r="AJ9" s="17">
        <v>6.6625986129745393E-2</v>
      </c>
      <c r="AK9" s="17">
        <v>6.3906786016972195E-2</v>
      </c>
    </row>
    <row r="10" spans="2:37" ht="16" x14ac:dyDescent="0.2">
      <c r="B10" s="18" t="s">
        <v>330</v>
      </c>
      <c r="C10" s="17">
        <v>0.24467370449103501</v>
      </c>
      <c r="D10" s="17">
        <v>0.22612940566134601</v>
      </c>
      <c r="E10" s="17">
        <v>0.26277739182549298</v>
      </c>
      <c r="F10" s="17"/>
      <c r="G10" s="17">
        <v>0.23015158325107199</v>
      </c>
      <c r="H10" s="17">
        <v>0.195573860852849</v>
      </c>
      <c r="I10" s="17">
        <v>0.202194558518944</v>
      </c>
      <c r="J10" s="17">
        <v>0.22306112863082</v>
      </c>
      <c r="K10" s="17">
        <v>0.27884685310364998</v>
      </c>
      <c r="L10" s="17">
        <v>0.32310273090584701</v>
      </c>
      <c r="M10" s="17"/>
      <c r="N10" s="17">
        <v>0.25293217869432699</v>
      </c>
      <c r="O10" s="17">
        <v>0.28753986815639099</v>
      </c>
      <c r="P10" s="17">
        <v>0.31734810116329698</v>
      </c>
      <c r="Q10" s="17">
        <v>0.24673352812400801</v>
      </c>
      <c r="R10" s="17">
        <v>0.26438580300124798</v>
      </c>
      <c r="S10" s="17">
        <v>0.18477698574228599</v>
      </c>
      <c r="T10" s="17">
        <v>0.218748177913796</v>
      </c>
      <c r="U10" s="17">
        <v>0.28097056870272602</v>
      </c>
      <c r="V10" s="17">
        <v>0.18026911132641099</v>
      </c>
      <c r="W10" s="17">
        <v>0.22636735694874099</v>
      </c>
      <c r="X10" s="17">
        <v>0.27869379061308303</v>
      </c>
      <c r="Y10" s="17">
        <v>0.209818306366512</v>
      </c>
      <c r="Z10" s="17"/>
      <c r="AA10" s="17">
        <v>0.21727183789691601</v>
      </c>
      <c r="AB10" s="17">
        <v>0.23017221802426499</v>
      </c>
      <c r="AC10" s="17">
        <v>0.277805178928062</v>
      </c>
      <c r="AD10" s="17">
        <v>0.26204257956789501</v>
      </c>
      <c r="AE10" s="17">
        <v>0.268503931846377</v>
      </c>
      <c r="AF10" s="17"/>
      <c r="AG10" s="17">
        <v>0.25032045325614599</v>
      </c>
      <c r="AH10" s="17">
        <v>0.23761996211136799</v>
      </c>
      <c r="AI10" s="17">
        <v>0.29387917331821101</v>
      </c>
      <c r="AJ10" s="17">
        <v>0.236543007975245</v>
      </c>
      <c r="AK10" s="17">
        <v>0.234369316613424</v>
      </c>
    </row>
    <row r="11" spans="2:37" ht="16" x14ac:dyDescent="0.2">
      <c r="B11" s="18" t="s">
        <v>278</v>
      </c>
      <c r="C11" s="17">
        <v>0.52648788167209104</v>
      </c>
      <c r="D11" s="17">
        <v>0.55561083507288</v>
      </c>
      <c r="E11" s="17">
        <v>0.49805688800304598</v>
      </c>
      <c r="F11" s="17"/>
      <c r="G11" s="17">
        <v>0.43935901057384402</v>
      </c>
      <c r="H11" s="17">
        <v>0.47444976628695901</v>
      </c>
      <c r="I11" s="17">
        <v>0.54092591531815104</v>
      </c>
      <c r="J11" s="17">
        <v>0.61421816717314004</v>
      </c>
      <c r="K11" s="17">
        <v>0.58977741624357805</v>
      </c>
      <c r="L11" s="17">
        <v>0.50103698200057001</v>
      </c>
      <c r="M11" s="17"/>
      <c r="N11" s="17">
        <v>0.44300146351903702</v>
      </c>
      <c r="O11" s="17">
        <v>0.53030370381313996</v>
      </c>
      <c r="P11" s="17">
        <v>0.51507299097088399</v>
      </c>
      <c r="Q11" s="17">
        <v>0.54944195124956197</v>
      </c>
      <c r="R11" s="17">
        <v>0.50003774102681398</v>
      </c>
      <c r="S11" s="17">
        <v>0.58302225013777798</v>
      </c>
      <c r="T11" s="17">
        <v>0.58278810743484899</v>
      </c>
      <c r="U11" s="17">
        <v>0.45638556183823598</v>
      </c>
      <c r="V11" s="17">
        <v>0.54149748755844995</v>
      </c>
      <c r="W11" s="17">
        <v>0.56878087501292496</v>
      </c>
      <c r="X11" s="17">
        <v>0.50784008939443503</v>
      </c>
      <c r="Y11" s="17">
        <v>0.54613527070226797</v>
      </c>
      <c r="Z11" s="17"/>
      <c r="AA11" s="17">
        <v>0.53777602522052603</v>
      </c>
      <c r="AB11" s="17">
        <v>0.47377623106388</v>
      </c>
      <c r="AC11" s="17">
        <v>0.54283042124954695</v>
      </c>
      <c r="AD11" s="17">
        <v>0.55278991038763403</v>
      </c>
      <c r="AE11" s="17">
        <v>0.53257923750078795</v>
      </c>
      <c r="AF11" s="17"/>
      <c r="AG11" s="17">
        <v>0.54041447387379205</v>
      </c>
      <c r="AH11" s="17">
        <v>0.51677594968282103</v>
      </c>
      <c r="AI11" s="17">
        <v>0.52848713199889097</v>
      </c>
      <c r="AJ11" s="17">
        <v>0.56964717489285399</v>
      </c>
      <c r="AK11" s="17">
        <v>0.52442093788351096</v>
      </c>
    </row>
    <row r="12" spans="2:37" ht="16" x14ac:dyDescent="0.2">
      <c r="B12" s="18" t="s">
        <v>331</v>
      </c>
      <c r="C12" s="17">
        <v>7.5632433627259299E-2</v>
      </c>
      <c r="D12" s="17">
        <v>8.1581075077843707E-2</v>
      </c>
      <c r="E12" s="17">
        <v>6.9825131562338605E-2</v>
      </c>
      <c r="F12" s="17"/>
      <c r="G12" s="17">
        <v>0.14333931535861999</v>
      </c>
      <c r="H12" s="17">
        <v>0.15352081745674101</v>
      </c>
      <c r="I12" s="17">
        <v>8.0702635289795294E-2</v>
      </c>
      <c r="J12" s="17">
        <v>3.3181811317406801E-2</v>
      </c>
      <c r="K12" s="17">
        <v>3.6344702913573203E-2</v>
      </c>
      <c r="L12" s="17">
        <v>2.43876109012785E-2</v>
      </c>
      <c r="M12" s="17"/>
      <c r="N12" s="17">
        <v>0.11839668548919501</v>
      </c>
      <c r="O12" s="17">
        <v>3.7997429335058203E-2</v>
      </c>
      <c r="P12" s="17">
        <v>6.2991541613971205E-2</v>
      </c>
      <c r="Q12" s="17">
        <v>5.9536085056608998E-2</v>
      </c>
      <c r="R12" s="17">
        <v>6.2661533697799393E-2</v>
      </c>
      <c r="S12" s="17">
        <v>9.1247134623325996E-2</v>
      </c>
      <c r="T12" s="17">
        <v>7.3834945424925594E-2</v>
      </c>
      <c r="U12" s="17">
        <v>7.9353187906822706E-2</v>
      </c>
      <c r="V12" s="17">
        <v>0.11463928369655201</v>
      </c>
      <c r="W12" s="17">
        <v>5.3562526167830103E-2</v>
      </c>
      <c r="X12" s="17">
        <v>3.7992868594757499E-2</v>
      </c>
      <c r="Y12" s="17">
        <v>8.9841836447763695E-2</v>
      </c>
      <c r="Z12" s="17"/>
      <c r="AA12" s="17">
        <v>9.2673492619338493E-2</v>
      </c>
      <c r="AB12" s="17">
        <v>0.13046468861763799</v>
      </c>
      <c r="AC12" s="17">
        <v>5.2465674078227997E-2</v>
      </c>
      <c r="AD12" s="17">
        <v>6.4760287865517893E-2</v>
      </c>
      <c r="AE12" s="17">
        <v>7.6955773627233298E-2</v>
      </c>
      <c r="AF12" s="17"/>
      <c r="AG12" s="17">
        <v>6.4843812582056501E-2</v>
      </c>
      <c r="AH12" s="17">
        <v>0.102211935425986</v>
      </c>
      <c r="AI12" s="17">
        <v>4.5577360269903999E-2</v>
      </c>
      <c r="AJ12" s="17">
        <v>7.5515754319992495E-2</v>
      </c>
      <c r="AK12" s="17">
        <v>9.4002117303762303E-2</v>
      </c>
    </row>
    <row r="13" spans="2:37" ht="16" x14ac:dyDescent="0.2">
      <c r="B13" s="18" t="s">
        <v>332</v>
      </c>
      <c r="C13" s="17">
        <v>2.9280333451629999E-2</v>
      </c>
      <c r="D13" s="17">
        <v>3.2572971761341399E-2</v>
      </c>
      <c r="E13" s="17">
        <v>2.6065928042619198E-2</v>
      </c>
      <c r="F13" s="17"/>
      <c r="G13" s="17">
        <v>3.9300274833316398E-2</v>
      </c>
      <c r="H13" s="17">
        <v>6.72290442908485E-2</v>
      </c>
      <c r="I13" s="17">
        <v>5.97912611035386E-2</v>
      </c>
      <c r="J13" s="17">
        <v>1.2982759871065799E-2</v>
      </c>
      <c r="K13" s="17">
        <v>0</v>
      </c>
      <c r="L13" s="17">
        <v>0</v>
      </c>
      <c r="M13" s="17"/>
      <c r="N13" s="17">
        <v>6.4094479203705298E-2</v>
      </c>
      <c r="O13" s="17">
        <v>1.2382441608041099E-2</v>
      </c>
      <c r="P13" s="17">
        <v>1.4336292262857099E-2</v>
      </c>
      <c r="Q13" s="17">
        <v>4.6027321593845004E-3</v>
      </c>
      <c r="R13" s="17">
        <v>4.9266795213177401E-2</v>
      </c>
      <c r="S13" s="17">
        <v>3.0660443154134999E-2</v>
      </c>
      <c r="T13" s="17">
        <v>2.3993951446831099E-2</v>
      </c>
      <c r="U13" s="17">
        <v>4.8969938812919202E-2</v>
      </c>
      <c r="V13" s="17">
        <v>2.1878231169962299E-2</v>
      </c>
      <c r="W13" s="17">
        <v>3.1766309062513001E-2</v>
      </c>
      <c r="X13" s="17">
        <v>2.66591747606921E-2</v>
      </c>
      <c r="Y13" s="17">
        <v>1.4811715291425101E-2</v>
      </c>
      <c r="Z13" s="17"/>
      <c r="AA13" s="17">
        <v>3.1800816913297399E-2</v>
      </c>
      <c r="AB13" s="17">
        <v>6.0404464650347801E-2</v>
      </c>
      <c r="AC13" s="17">
        <v>1.6325448425455399E-2</v>
      </c>
      <c r="AD13" s="17">
        <v>2.4150123302485501E-2</v>
      </c>
      <c r="AE13" s="17">
        <v>1.6776297498139799E-2</v>
      </c>
      <c r="AF13" s="17"/>
      <c r="AG13" s="17">
        <v>1.9171451332008999E-2</v>
      </c>
      <c r="AH13" s="17">
        <v>3.6610958276211199E-2</v>
      </c>
      <c r="AI13" s="17">
        <v>1.9002628495636002E-2</v>
      </c>
      <c r="AJ13" s="17">
        <v>3.54525586576089E-2</v>
      </c>
      <c r="AK13" s="17">
        <v>3.00081784936462E-2</v>
      </c>
    </row>
    <row r="14" spans="2:37" ht="16" x14ac:dyDescent="0.2">
      <c r="B14" s="18" t="s">
        <v>153</v>
      </c>
      <c r="C14" s="19">
        <v>5.1991612199364802E-2</v>
      </c>
      <c r="D14" s="19">
        <v>3.4278373667584502E-2</v>
      </c>
      <c r="E14" s="19">
        <v>6.9283985181761501E-2</v>
      </c>
      <c r="F14" s="19"/>
      <c r="G14" s="19">
        <v>5.4243970581047997E-2</v>
      </c>
      <c r="H14" s="19">
        <v>4.3718304699542E-2</v>
      </c>
      <c r="I14" s="19">
        <v>5.4776182093914202E-2</v>
      </c>
      <c r="J14" s="19">
        <v>4.9134461832610797E-2</v>
      </c>
      <c r="K14" s="19">
        <v>2.7253585901107599E-2</v>
      </c>
      <c r="L14" s="19">
        <v>7.3841430711993006E-2</v>
      </c>
      <c r="M14" s="19"/>
      <c r="N14" s="19">
        <v>6.3491962623360196E-2</v>
      </c>
      <c r="O14" s="19">
        <v>5.43676326841551E-2</v>
      </c>
      <c r="P14" s="19">
        <v>4.1258095800087297E-2</v>
      </c>
      <c r="Q14" s="19">
        <v>7.6153037320983802E-2</v>
      </c>
      <c r="R14" s="19">
        <v>3.8032886800041098E-2</v>
      </c>
      <c r="S14" s="19">
        <v>3.8227177961388803E-2</v>
      </c>
      <c r="T14" s="19">
        <v>5.7176041364063797E-2</v>
      </c>
      <c r="U14" s="19">
        <v>4.7275756416677299E-2</v>
      </c>
      <c r="V14" s="19">
        <v>5.16030281864443E-2</v>
      </c>
      <c r="W14" s="19">
        <v>4.9356881322316401E-2</v>
      </c>
      <c r="X14" s="19">
        <v>3.4559319851892097E-2</v>
      </c>
      <c r="Y14" s="19">
        <v>4.8670334322190097E-2</v>
      </c>
      <c r="Z14" s="19"/>
      <c r="AA14" s="19">
        <v>3.3210167596651498E-2</v>
      </c>
      <c r="AB14" s="19">
        <v>3.51237591401505E-2</v>
      </c>
      <c r="AC14" s="19">
        <v>7.1434651062070795E-2</v>
      </c>
      <c r="AD14" s="19">
        <v>2.5210298624040998E-2</v>
      </c>
      <c r="AE14" s="19">
        <v>4.1312192742452201E-2</v>
      </c>
      <c r="AF14" s="19"/>
      <c r="AG14" s="19">
        <v>3.3428581687032999E-2</v>
      </c>
      <c r="AH14" s="19">
        <v>3.7297587585591603E-2</v>
      </c>
      <c r="AI14" s="19">
        <v>5.7302262071241603E-2</v>
      </c>
      <c r="AJ14" s="19">
        <v>1.62155180245535E-2</v>
      </c>
      <c r="AK14" s="19">
        <v>5.3292663688684502E-2</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337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329</v>
      </c>
      <c r="C9" s="17">
        <v>0.247757430171828</v>
      </c>
      <c r="D9" s="17">
        <v>0.25365305588236298</v>
      </c>
      <c r="E9" s="17">
        <v>0.242001884195962</v>
      </c>
      <c r="F9" s="17"/>
      <c r="G9" s="17">
        <v>0.161774166189352</v>
      </c>
      <c r="H9" s="17">
        <v>0.13477049268524199</v>
      </c>
      <c r="I9" s="17">
        <v>0.16800187648670001</v>
      </c>
      <c r="J9" s="17">
        <v>0.26948219559542302</v>
      </c>
      <c r="K9" s="17">
        <v>0.296062999651445</v>
      </c>
      <c r="L9" s="17">
        <v>0.41081178598005202</v>
      </c>
      <c r="M9" s="17"/>
      <c r="N9" s="17">
        <v>0.13888038876236999</v>
      </c>
      <c r="O9" s="17">
        <v>0.33218123837730101</v>
      </c>
      <c r="P9" s="17">
        <v>0.31251783153367801</v>
      </c>
      <c r="Q9" s="17">
        <v>0.29948179204439102</v>
      </c>
      <c r="R9" s="17">
        <v>0.21520530171024599</v>
      </c>
      <c r="S9" s="17">
        <v>0.191650944293001</v>
      </c>
      <c r="T9" s="17">
        <v>0.25390145667956099</v>
      </c>
      <c r="U9" s="17">
        <v>0.212604537043424</v>
      </c>
      <c r="V9" s="17">
        <v>0.25318036656646797</v>
      </c>
      <c r="W9" s="17">
        <v>0.26396198278810201</v>
      </c>
      <c r="X9" s="17">
        <v>0.298992115863908</v>
      </c>
      <c r="Y9" s="17">
        <v>0.183187162142572</v>
      </c>
      <c r="Z9" s="17"/>
      <c r="AA9" s="17">
        <v>0.24886361860391601</v>
      </c>
      <c r="AB9" s="17">
        <v>0.19784657335911601</v>
      </c>
      <c r="AC9" s="17">
        <v>0.28778032290894201</v>
      </c>
      <c r="AD9" s="17">
        <v>0.27927051543828002</v>
      </c>
      <c r="AE9" s="17">
        <v>0.26109267246138701</v>
      </c>
      <c r="AF9" s="17"/>
      <c r="AG9" s="17">
        <v>0.275605191788166</v>
      </c>
      <c r="AH9" s="17">
        <v>0.24636090572132699</v>
      </c>
      <c r="AI9" s="17">
        <v>0.31832512367011301</v>
      </c>
      <c r="AJ9" s="17">
        <v>0.22558827887699301</v>
      </c>
      <c r="AK9" s="17">
        <v>0.22846119132321899</v>
      </c>
    </row>
    <row r="10" spans="2:37" ht="16" x14ac:dyDescent="0.2">
      <c r="B10" s="18" t="s">
        <v>330</v>
      </c>
      <c r="C10" s="17">
        <v>0.26030097555637499</v>
      </c>
      <c r="D10" s="17">
        <v>0.23955395979156999</v>
      </c>
      <c r="E10" s="17">
        <v>0.28055504339569098</v>
      </c>
      <c r="F10" s="17"/>
      <c r="G10" s="17">
        <v>0.28703685324781603</v>
      </c>
      <c r="H10" s="17">
        <v>0.283835556522814</v>
      </c>
      <c r="I10" s="17">
        <v>0.281251615933309</v>
      </c>
      <c r="J10" s="17">
        <v>0.27557218795913901</v>
      </c>
      <c r="K10" s="17">
        <v>0.25919434494845001</v>
      </c>
      <c r="L10" s="17">
        <v>0.19494943788459199</v>
      </c>
      <c r="M10" s="17"/>
      <c r="N10" s="17">
        <v>0.29614713937290899</v>
      </c>
      <c r="O10" s="17">
        <v>0.25864891784891603</v>
      </c>
      <c r="P10" s="17">
        <v>0.238058226815937</v>
      </c>
      <c r="Q10" s="17">
        <v>0.257848358062155</v>
      </c>
      <c r="R10" s="17">
        <v>0.25685953607469197</v>
      </c>
      <c r="S10" s="17">
        <v>0.25367705829371701</v>
      </c>
      <c r="T10" s="17">
        <v>0.233569681209219</v>
      </c>
      <c r="U10" s="17">
        <v>0.26621525613296498</v>
      </c>
      <c r="V10" s="17">
        <v>0.25666684942317097</v>
      </c>
      <c r="W10" s="17">
        <v>0.248781540939644</v>
      </c>
      <c r="X10" s="17">
        <v>0.27092622189785798</v>
      </c>
      <c r="Y10" s="17">
        <v>0.28799565046292103</v>
      </c>
      <c r="Z10" s="17"/>
      <c r="AA10" s="17">
        <v>0.24567088998678099</v>
      </c>
      <c r="AB10" s="17">
        <v>0.25943327545175299</v>
      </c>
      <c r="AC10" s="17">
        <v>0.24589823851317999</v>
      </c>
      <c r="AD10" s="17">
        <v>0.26034774336032102</v>
      </c>
      <c r="AE10" s="17">
        <v>0.25217466559211099</v>
      </c>
      <c r="AF10" s="17"/>
      <c r="AG10" s="17">
        <v>0.24788412963529599</v>
      </c>
      <c r="AH10" s="17">
        <v>0.24729803147180801</v>
      </c>
      <c r="AI10" s="17">
        <v>0.22844176338659999</v>
      </c>
      <c r="AJ10" s="17">
        <v>0.31189293566919601</v>
      </c>
      <c r="AK10" s="17">
        <v>0.202335430820614</v>
      </c>
    </row>
    <row r="11" spans="2:37" ht="16" x14ac:dyDescent="0.2">
      <c r="B11" s="18" t="s">
        <v>278</v>
      </c>
      <c r="C11" s="17">
        <v>0.29638636402263202</v>
      </c>
      <c r="D11" s="17">
        <v>0.30279773418773798</v>
      </c>
      <c r="E11" s="17">
        <v>0.290127327651374</v>
      </c>
      <c r="F11" s="17"/>
      <c r="G11" s="17">
        <v>0.314925364955156</v>
      </c>
      <c r="H11" s="17">
        <v>0.31439396048961099</v>
      </c>
      <c r="I11" s="17">
        <v>0.326550509114379</v>
      </c>
      <c r="J11" s="17">
        <v>0.32780307056199598</v>
      </c>
      <c r="K11" s="17">
        <v>0.33297552319392498</v>
      </c>
      <c r="L11" s="17">
        <v>0.195120711463177</v>
      </c>
      <c r="M11" s="17"/>
      <c r="N11" s="17">
        <v>0.32871739858300703</v>
      </c>
      <c r="O11" s="17">
        <v>0.26789379866809898</v>
      </c>
      <c r="P11" s="17">
        <v>0.290320277430549</v>
      </c>
      <c r="Q11" s="17">
        <v>0.24453840395985299</v>
      </c>
      <c r="R11" s="17">
        <v>0.28113219050912502</v>
      </c>
      <c r="S11" s="17">
        <v>0.36405714675913098</v>
      </c>
      <c r="T11" s="17">
        <v>0.35131882035091799</v>
      </c>
      <c r="U11" s="17">
        <v>0.31066218781913701</v>
      </c>
      <c r="V11" s="17">
        <v>0.24398323526613</v>
      </c>
      <c r="W11" s="17">
        <v>0.29085449039592598</v>
      </c>
      <c r="X11" s="17">
        <v>0.27126233264005201</v>
      </c>
      <c r="Y11" s="17">
        <v>0.359234497577964</v>
      </c>
      <c r="Z11" s="17"/>
      <c r="AA11" s="17">
        <v>0.339379200030068</v>
      </c>
      <c r="AB11" s="17">
        <v>0.28437315641681699</v>
      </c>
      <c r="AC11" s="17">
        <v>0.28352960018951701</v>
      </c>
      <c r="AD11" s="17">
        <v>0.29291083604453799</v>
      </c>
      <c r="AE11" s="17">
        <v>0.31297460783639097</v>
      </c>
      <c r="AF11" s="17"/>
      <c r="AG11" s="17">
        <v>0.30537246698999398</v>
      </c>
      <c r="AH11" s="17">
        <v>0.30006675953240303</v>
      </c>
      <c r="AI11" s="17">
        <v>0.27874433655566599</v>
      </c>
      <c r="AJ11" s="17">
        <v>0.27314785568655198</v>
      </c>
      <c r="AK11" s="17">
        <v>0.31710464076884398</v>
      </c>
    </row>
    <row r="12" spans="2:37" ht="16" x14ac:dyDescent="0.2">
      <c r="B12" s="18" t="s">
        <v>331</v>
      </c>
      <c r="C12" s="17">
        <v>7.3014131819432004E-2</v>
      </c>
      <c r="D12" s="17">
        <v>9.1417653995152406E-2</v>
      </c>
      <c r="E12" s="17">
        <v>5.50478762935789E-2</v>
      </c>
      <c r="F12" s="17"/>
      <c r="G12" s="17">
        <v>0.116175428403699</v>
      </c>
      <c r="H12" s="17">
        <v>0.17636877971120399</v>
      </c>
      <c r="I12" s="17">
        <v>0.105811662781504</v>
      </c>
      <c r="J12" s="17">
        <v>2.4223731091935999E-2</v>
      </c>
      <c r="K12" s="17">
        <v>2.2637788815699899E-2</v>
      </c>
      <c r="L12" s="17">
        <v>7.4428376247096199E-3</v>
      </c>
      <c r="M12" s="17"/>
      <c r="N12" s="17">
        <v>0.1140637302946</v>
      </c>
      <c r="O12" s="17">
        <v>4.17580383798185E-2</v>
      </c>
      <c r="P12" s="17">
        <v>2.4303477876072701E-2</v>
      </c>
      <c r="Q12" s="17">
        <v>2.91638102592497E-2</v>
      </c>
      <c r="R12" s="17">
        <v>0.12483737545913701</v>
      </c>
      <c r="S12" s="17">
        <v>8.59891760475094E-2</v>
      </c>
      <c r="T12" s="17">
        <v>3.6507135623278703E-2</v>
      </c>
      <c r="U12" s="17">
        <v>0.129750380882345</v>
      </c>
      <c r="V12" s="17">
        <v>0.109700792666617</v>
      </c>
      <c r="W12" s="17">
        <v>6.8732203252699603E-2</v>
      </c>
      <c r="X12" s="17">
        <v>4.1178023412583399E-2</v>
      </c>
      <c r="Y12" s="17">
        <v>7.0861041454815199E-2</v>
      </c>
      <c r="Z12" s="17"/>
      <c r="AA12" s="17">
        <v>7.7458679376258097E-2</v>
      </c>
      <c r="AB12" s="17">
        <v>0.14782604540164901</v>
      </c>
      <c r="AC12" s="17">
        <v>6.2858920828579995E-2</v>
      </c>
      <c r="AD12" s="17">
        <v>6.0164442087920003E-2</v>
      </c>
      <c r="AE12" s="17">
        <v>6.5863702068839999E-2</v>
      </c>
      <c r="AF12" s="17"/>
      <c r="AG12" s="17">
        <v>7.58569881995933E-2</v>
      </c>
      <c r="AH12" s="17">
        <v>9.8937427210312304E-2</v>
      </c>
      <c r="AI12" s="17">
        <v>4.9185172793820599E-2</v>
      </c>
      <c r="AJ12" s="17">
        <v>6.9902471399010499E-2</v>
      </c>
      <c r="AK12" s="17">
        <v>0.120889232556233</v>
      </c>
    </row>
    <row r="13" spans="2:37" ht="16" x14ac:dyDescent="0.2">
      <c r="B13" s="18" t="s">
        <v>332</v>
      </c>
      <c r="C13" s="17">
        <v>2.9139492248395901E-2</v>
      </c>
      <c r="D13" s="17">
        <v>3.20823824393364E-2</v>
      </c>
      <c r="E13" s="17">
        <v>2.6266524962561998E-2</v>
      </c>
      <c r="F13" s="17"/>
      <c r="G13" s="17">
        <v>6.5169963530732594E-2</v>
      </c>
      <c r="H13" s="17">
        <v>6.2930591033455094E-2</v>
      </c>
      <c r="I13" s="17">
        <v>4.3444886774605902E-2</v>
      </c>
      <c r="J13" s="17">
        <v>9.2796302506174596E-3</v>
      </c>
      <c r="K13" s="17">
        <v>0</v>
      </c>
      <c r="L13" s="17">
        <v>1.96935632949043E-3</v>
      </c>
      <c r="M13" s="17"/>
      <c r="N13" s="17">
        <v>4.7392477162069097E-2</v>
      </c>
      <c r="O13" s="17">
        <v>1.78769595608603E-2</v>
      </c>
      <c r="P13" s="17">
        <v>3.5360964140894999E-2</v>
      </c>
      <c r="Q13" s="17">
        <v>1.9946744542637E-2</v>
      </c>
      <c r="R13" s="17">
        <v>3.9075322657134801E-2</v>
      </c>
      <c r="S13" s="17">
        <v>3.5397934899879302E-2</v>
      </c>
      <c r="T13" s="17">
        <v>1.26683627050901E-2</v>
      </c>
      <c r="U13" s="17">
        <v>2.4011435936291001E-2</v>
      </c>
      <c r="V13" s="17">
        <v>3.1692005373164502E-2</v>
      </c>
      <c r="W13" s="17">
        <v>3.1600054789860103E-2</v>
      </c>
      <c r="X13" s="17">
        <v>1.68344112881679E-2</v>
      </c>
      <c r="Y13" s="17">
        <v>1.6096949757757901E-2</v>
      </c>
      <c r="Z13" s="17"/>
      <c r="AA13" s="17">
        <v>3.14466303799915E-2</v>
      </c>
      <c r="AB13" s="17">
        <v>6.0974197201435397E-2</v>
      </c>
      <c r="AC13" s="17">
        <v>1.00081280688901E-2</v>
      </c>
      <c r="AD13" s="17">
        <v>2.45584233955882E-2</v>
      </c>
      <c r="AE13" s="17">
        <v>2.0854699497275801E-2</v>
      </c>
      <c r="AF13" s="17"/>
      <c r="AG13" s="17">
        <v>2.2429149805506001E-2</v>
      </c>
      <c r="AH13" s="17">
        <v>3.5055706554875499E-2</v>
      </c>
      <c r="AI13" s="17">
        <v>1.1497828857687801E-2</v>
      </c>
      <c r="AJ13" s="17">
        <v>4.4336402148392497E-2</v>
      </c>
      <c r="AK13" s="17">
        <v>3.1662450792608203E-2</v>
      </c>
    </row>
    <row r="14" spans="2:37" ht="16" x14ac:dyDescent="0.2">
      <c r="B14" s="18" t="s">
        <v>153</v>
      </c>
      <c r="C14" s="19">
        <v>9.34016061813355E-2</v>
      </c>
      <c r="D14" s="19">
        <v>8.04952137038423E-2</v>
      </c>
      <c r="E14" s="19">
        <v>0.106001343500832</v>
      </c>
      <c r="F14" s="19"/>
      <c r="G14" s="19">
        <v>5.4918223673244601E-2</v>
      </c>
      <c r="H14" s="19">
        <v>2.7700619557672501E-2</v>
      </c>
      <c r="I14" s="19">
        <v>7.4939448909501397E-2</v>
      </c>
      <c r="J14" s="19">
        <v>9.36391845408895E-2</v>
      </c>
      <c r="K14" s="19">
        <v>8.9129343390478497E-2</v>
      </c>
      <c r="L14" s="19">
        <v>0.18970587071798101</v>
      </c>
      <c r="M14" s="19"/>
      <c r="N14" s="19">
        <v>7.4798865825045899E-2</v>
      </c>
      <c r="O14" s="19">
        <v>8.1641047165005198E-2</v>
      </c>
      <c r="P14" s="19">
        <v>9.9439222202868202E-2</v>
      </c>
      <c r="Q14" s="19">
        <v>0.14902089113171499</v>
      </c>
      <c r="R14" s="19">
        <v>8.2890273589665497E-2</v>
      </c>
      <c r="S14" s="19">
        <v>6.92277397067632E-2</v>
      </c>
      <c r="T14" s="19">
        <v>0.112034543431932</v>
      </c>
      <c r="U14" s="19">
        <v>5.6756202185836803E-2</v>
      </c>
      <c r="V14" s="19">
        <v>0.104776750704449</v>
      </c>
      <c r="W14" s="19">
        <v>9.6069727833769006E-2</v>
      </c>
      <c r="X14" s="19">
        <v>0.10080689489743</v>
      </c>
      <c r="Y14" s="19">
        <v>8.2624698603969898E-2</v>
      </c>
      <c r="Z14" s="19"/>
      <c r="AA14" s="19">
        <v>5.7180981622984697E-2</v>
      </c>
      <c r="AB14" s="19">
        <v>4.9546752169228402E-2</v>
      </c>
      <c r="AC14" s="19">
        <v>0.109924789490892</v>
      </c>
      <c r="AD14" s="19">
        <v>8.2748039673352702E-2</v>
      </c>
      <c r="AE14" s="19">
        <v>8.7039652543995802E-2</v>
      </c>
      <c r="AF14" s="19"/>
      <c r="AG14" s="19">
        <v>7.2852073581445298E-2</v>
      </c>
      <c r="AH14" s="19">
        <v>7.2281169509274198E-2</v>
      </c>
      <c r="AI14" s="19">
        <v>0.113805774736113</v>
      </c>
      <c r="AJ14" s="19">
        <v>7.5132056219854804E-2</v>
      </c>
      <c r="AK14" s="19">
        <v>9.9547053738481495E-2</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338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329</v>
      </c>
      <c r="C9" s="17">
        <v>7.6118986043575795E-2</v>
      </c>
      <c r="D9" s="17">
        <v>8.0194204587823406E-2</v>
      </c>
      <c r="E9" s="17">
        <v>7.2140594462303698E-2</v>
      </c>
      <c r="F9" s="17"/>
      <c r="G9" s="17">
        <v>8.02085900003736E-2</v>
      </c>
      <c r="H9" s="17">
        <v>7.5343055213567003E-2</v>
      </c>
      <c r="I9" s="17">
        <v>5.98023448870754E-2</v>
      </c>
      <c r="J9" s="17">
        <v>8.0311747107817105E-2</v>
      </c>
      <c r="K9" s="17">
        <v>7.3664298744598095E-2</v>
      </c>
      <c r="L9" s="17">
        <v>8.5520146645562803E-2</v>
      </c>
      <c r="M9" s="17"/>
      <c r="N9" s="17">
        <v>6.7052644144440093E-2</v>
      </c>
      <c r="O9" s="17">
        <v>5.6885163823612701E-2</v>
      </c>
      <c r="P9" s="17">
        <v>8.1173983894827106E-2</v>
      </c>
      <c r="Q9" s="17">
        <v>6.3446265587592296E-2</v>
      </c>
      <c r="R9" s="17">
        <v>0.12249904213941</v>
      </c>
      <c r="S9" s="17">
        <v>6.0245954933728897E-2</v>
      </c>
      <c r="T9" s="17">
        <v>7.8729952386941707E-2</v>
      </c>
      <c r="U9" s="17">
        <v>5.0614440098234799E-2</v>
      </c>
      <c r="V9" s="17">
        <v>9.10131456528262E-2</v>
      </c>
      <c r="W9" s="17">
        <v>8.0252341040302294E-2</v>
      </c>
      <c r="X9" s="17">
        <v>9.5838003085341197E-2</v>
      </c>
      <c r="Y9" s="17">
        <v>9.3031485178588294E-2</v>
      </c>
      <c r="Z9" s="17"/>
      <c r="AA9" s="17">
        <v>8.6304997389663005E-2</v>
      </c>
      <c r="AB9" s="17">
        <v>6.09511241517866E-2</v>
      </c>
      <c r="AC9" s="17">
        <v>5.46895605407288E-2</v>
      </c>
      <c r="AD9" s="17">
        <v>9.95175966412125E-2</v>
      </c>
      <c r="AE9" s="17">
        <v>4.7082786189855098E-2</v>
      </c>
      <c r="AF9" s="17"/>
      <c r="AG9" s="17">
        <v>8.8471846095213996E-2</v>
      </c>
      <c r="AH9" s="17">
        <v>6.3192933111013497E-2</v>
      </c>
      <c r="AI9" s="17">
        <v>8.2724478191912199E-2</v>
      </c>
      <c r="AJ9" s="17">
        <v>0.101026510577314</v>
      </c>
      <c r="AK9" s="17">
        <v>7.3122934388841501E-2</v>
      </c>
    </row>
    <row r="10" spans="2:37" ht="16" x14ac:dyDescent="0.2">
      <c r="B10" s="18" t="s">
        <v>330</v>
      </c>
      <c r="C10" s="17">
        <v>0.175018437873942</v>
      </c>
      <c r="D10" s="17">
        <v>0.17739023034486201</v>
      </c>
      <c r="E10" s="17">
        <v>0.17270299905848399</v>
      </c>
      <c r="F10" s="17"/>
      <c r="G10" s="17">
        <v>0.19385979787798999</v>
      </c>
      <c r="H10" s="17">
        <v>0.191573129140932</v>
      </c>
      <c r="I10" s="17">
        <v>0.13926211231001601</v>
      </c>
      <c r="J10" s="17">
        <v>0.13448855195513101</v>
      </c>
      <c r="K10" s="17">
        <v>0.212468689567272</v>
      </c>
      <c r="L10" s="17">
        <v>0.18588131779900899</v>
      </c>
      <c r="M10" s="17"/>
      <c r="N10" s="17">
        <v>0.20635519377735501</v>
      </c>
      <c r="O10" s="17">
        <v>0.187883578335902</v>
      </c>
      <c r="P10" s="17">
        <v>0.21519032688630901</v>
      </c>
      <c r="Q10" s="17">
        <v>0.17687829318509399</v>
      </c>
      <c r="R10" s="17">
        <v>0.163514068955358</v>
      </c>
      <c r="S10" s="17">
        <v>0.14258957826548099</v>
      </c>
      <c r="T10" s="17">
        <v>0.13295673555201601</v>
      </c>
      <c r="U10" s="17">
        <v>0.15077853675682201</v>
      </c>
      <c r="V10" s="17">
        <v>0.18005570985095601</v>
      </c>
      <c r="W10" s="17">
        <v>0.160019590614837</v>
      </c>
      <c r="X10" s="17">
        <v>0.14763749476747601</v>
      </c>
      <c r="Y10" s="17">
        <v>0.200492417292368</v>
      </c>
      <c r="Z10" s="17"/>
      <c r="AA10" s="17">
        <v>0.174288226871536</v>
      </c>
      <c r="AB10" s="17">
        <v>0.13670759025927601</v>
      </c>
      <c r="AC10" s="17">
        <v>0.13373092117156399</v>
      </c>
      <c r="AD10" s="17">
        <v>0.20415790808364401</v>
      </c>
      <c r="AE10" s="17">
        <v>0.213693504843181</v>
      </c>
      <c r="AF10" s="17"/>
      <c r="AG10" s="17">
        <v>0.17243773502333701</v>
      </c>
      <c r="AH10" s="17">
        <v>0.15022486447205</v>
      </c>
      <c r="AI10" s="17">
        <v>0.183959006836804</v>
      </c>
      <c r="AJ10" s="17">
        <v>0.221885089390948</v>
      </c>
      <c r="AK10" s="17">
        <v>0.16488339509668901</v>
      </c>
    </row>
    <row r="11" spans="2:37" ht="16" x14ac:dyDescent="0.2">
      <c r="B11" s="18" t="s">
        <v>278</v>
      </c>
      <c r="C11" s="17">
        <v>0.56822686106806997</v>
      </c>
      <c r="D11" s="17">
        <v>0.57055687694848201</v>
      </c>
      <c r="E11" s="17">
        <v>0.56595220623368703</v>
      </c>
      <c r="F11" s="17"/>
      <c r="G11" s="17">
        <v>0.46544684980019302</v>
      </c>
      <c r="H11" s="17">
        <v>0.470490507066671</v>
      </c>
      <c r="I11" s="17">
        <v>0.55507277407802003</v>
      </c>
      <c r="J11" s="17">
        <v>0.66080975802729602</v>
      </c>
      <c r="K11" s="17">
        <v>0.63596708059764995</v>
      </c>
      <c r="L11" s="17">
        <v>0.60560136340721804</v>
      </c>
      <c r="M11" s="17"/>
      <c r="N11" s="17">
        <v>0.49400008521828598</v>
      </c>
      <c r="O11" s="17">
        <v>0.62060641821357498</v>
      </c>
      <c r="P11" s="17">
        <v>0.50383509166560803</v>
      </c>
      <c r="Q11" s="17">
        <v>0.63202413138208502</v>
      </c>
      <c r="R11" s="17">
        <v>0.53923205951713205</v>
      </c>
      <c r="S11" s="17">
        <v>0.60550325301062202</v>
      </c>
      <c r="T11" s="17">
        <v>0.55959775803651401</v>
      </c>
      <c r="U11" s="17">
        <v>0.59024427730584395</v>
      </c>
      <c r="V11" s="17">
        <v>0.55145024164018897</v>
      </c>
      <c r="W11" s="17">
        <v>0.594798154733989</v>
      </c>
      <c r="X11" s="17">
        <v>0.60619758531702705</v>
      </c>
      <c r="Y11" s="17">
        <v>0.53630058051193796</v>
      </c>
      <c r="Z11" s="17"/>
      <c r="AA11" s="17">
        <v>0.56192107801718605</v>
      </c>
      <c r="AB11" s="17">
        <v>0.52449804474634698</v>
      </c>
      <c r="AC11" s="17">
        <v>0.64189665851291</v>
      </c>
      <c r="AD11" s="17">
        <v>0.57149260819847703</v>
      </c>
      <c r="AE11" s="17">
        <v>0.57149695819052704</v>
      </c>
      <c r="AF11" s="17"/>
      <c r="AG11" s="17">
        <v>0.58914014436888995</v>
      </c>
      <c r="AH11" s="17">
        <v>0.56902648856076399</v>
      </c>
      <c r="AI11" s="17">
        <v>0.54257397898863602</v>
      </c>
      <c r="AJ11" s="17">
        <v>0.554023975835779</v>
      </c>
      <c r="AK11" s="17">
        <v>0.58978124822852196</v>
      </c>
    </row>
    <row r="12" spans="2:37" ht="16" x14ac:dyDescent="0.2">
      <c r="B12" s="18" t="s">
        <v>331</v>
      </c>
      <c r="C12" s="17">
        <v>9.4430197402072702E-2</v>
      </c>
      <c r="D12" s="17">
        <v>0.10716264212655401</v>
      </c>
      <c r="E12" s="17">
        <v>8.20002748467797E-2</v>
      </c>
      <c r="F12" s="17"/>
      <c r="G12" s="17">
        <v>0.147873817285954</v>
      </c>
      <c r="H12" s="17">
        <v>0.16090263928663101</v>
      </c>
      <c r="I12" s="17">
        <v>0.129987479273873</v>
      </c>
      <c r="J12" s="17">
        <v>4.7319826391861601E-2</v>
      </c>
      <c r="K12" s="17">
        <v>4.7784724603294797E-2</v>
      </c>
      <c r="L12" s="17">
        <v>4.5852540327114798E-2</v>
      </c>
      <c r="M12" s="17"/>
      <c r="N12" s="17">
        <v>0.139599765799029</v>
      </c>
      <c r="O12" s="17">
        <v>8.1487044956459198E-2</v>
      </c>
      <c r="P12" s="17">
        <v>9.3842890933114695E-2</v>
      </c>
      <c r="Q12" s="17">
        <v>2.8093733055369201E-2</v>
      </c>
      <c r="R12" s="17">
        <v>8.0262821921825003E-2</v>
      </c>
      <c r="S12" s="17">
        <v>0.101114613880442</v>
      </c>
      <c r="T12" s="17">
        <v>9.55125258781169E-2</v>
      </c>
      <c r="U12" s="17">
        <v>0.124167792295774</v>
      </c>
      <c r="V12" s="17">
        <v>0.107577358617856</v>
      </c>
      <c r="W12" s="17">
        <v>9.6953185620194199E-2</v>
      </c>
      <c r="X12" s="17">
        <v>9.0761379834107703E-2</v>
      </c>
      <c r="Y12" s="17">
        <v>6.0265556606729699E-2</v>
      </c>
      <c r="Z12" s="17"/>
      <c r="AA12" s="17">
        <v>0.12575048265128899</v>
      </c>
      <c r="AB12" s="17">
        <v>0.166163700665866</v>
      </c>
      <c r="AC12" s="17">
        <v>7.4486198252630906E-2</v>
      </c>
      <c r="AD12" s="17">
        <v>6.9213665499777199E-2</v>
      </c>
      <c r="AE12" s="17">
        <v>7.7551227299138797E-2</v>
      </c>
      <c r="AF12" s="17"/>
      <c r="AG12" s="17">
        <v>0.105156265070669</v>
      </c>
      <c r="AH12" s="17">
        <v>0.12953893495429999</v>
      </c>
      <c r="AI12" s="17">
        <v>9.4558269308503598E-2</v>
      </c>
      <c r="AJ12" s="17">
        <v>6.0961210896520998E-2</v>
      </c>
      <c r="AK12" s="17">
        <v>6.4062309229081807E-2</v>
      </c>
    </row>
    <row r="13" spans="2:37" ht="16" x14ac:dyDescent="0.2">
      <c r="B13" s="18" t="s">
        <v>332</v>
      </c>
      <c r="C13" s="17">
        <v>3.2592994825991498E-2</v>
      </c>
      <c r="D13" s="17">
        <v>3.5355088039855098E-2</v>
      </c>
      <c r="E13" s="17">
        <v>2.9896528791247001E-2</v>
      </c>
      <c r="F13" s="17"/>
      <c r="G13" s="17">
        <v>6.0340481960129602E-2</v>
      </c>
      <c r="H13" s="17">
        <v>5.6452682044544497E-2</v>
      </c>
      <c r="I13" s="17">
        <v>4.4609209428531901E-2</v>
      </c>
      <c r="J13" s="17">
        <v>2.4918428290984999E-2</v>
      </c>
      <c r="K13" s="17">
        <v>0</v>
      </c>
      <c r="L13" s="17">
        <v>1.3241122537693901E-2</v>
      </c>
      <c r="M13" s="17"/>
      <c r="N13" s="17">
        <v>5.0943622132693198E-2</v>
      </c>
      <c r="O13" s="17">
        <v>1.54448583125799E-2</v>
      </c>
      <c r="P13" s="17">
        <v>3.5811383753632797E-2</v>
      </c>
      <c r="Q13" s="17">
        <v>3.6220694144969798E-2</v>
      </c>
      <c r="R13" s="17">
        <v>3.6390436056558499E-2</v>
      </c>
      <c r="S13" s="17">
        <v>3.8245878834196903E-2</v>
      </c>
      <c r="T13" s="17">
        <v>2.8071631307840999E-2</v>
      </c>
      <c r="U13" s="17">
        <v>3.3027086749757698E-2</v>
      </c>
      <c r="V13" s="17">
        <v>4.2912123340086199E-2</v>
      </c>
      <c r="W13" s="17">
        <v>1.9864481796729502E-2</v>
      </c>
      <c r="X13" s="17">
        <v>6.6668660092242902E-3</v>
      </c>
      <c r="Y13" s="17">
        <v>3.0989105610021599E-2</v>
      </c>
      <c r="Z13" s="17"/>
      <c r="AA13" s="17">
        <v>2.4014109648465301E-2</v>
      </c>
      <c r="AB13" s="17">
        <v>7.8410146382885695E-2</v>
      </c>
      <c r="AC13" s="17">
        <v>1.02665124814675E-2</v>
      </c>
      <c r="AD13" s="17">
        <v>1.8998314149323799E-2</v>
      </c>
      <c r="AE13" s="17">
        <v>3.1051863562040601E-2</v>
      </c>
      <c r="AF13" s="17"/>
      <c r="AG13" s="17">
        <v>1.7464138889656401E-2</v>
      </c>
      <c r="AH13" s="17">
        <v>4.9532797989232297E-2</v>
      </c>
      <c r="AI13" s="17">
        <v>1.17946735558031E-2</v>
      </c>
      <c r="AJ13" s="17">
        <v>4.5644854111216097E-2</v>
      </c>
      <c r="AK13" s="17">
        <v>4.7497475321821303E-2</v>
      </c>
    </row>
    <row r="14" spans="2:37" ht="16" x14ac:dyDescent="0.2">
      <c r="B14" s="18" t="s">
        <v>153</v>
      </c>
      <c r="C14" s="19">
        <v>5.3612522786345297E-2</v>
      </c>
      <c r="D14" s="19">
        <v>2.9340957952426399E-2</v>
      </c>
      <c r="E14" s="19">
        <v>7.7307396607499898E-2</v>
      </c>
      <c r="F14" s="19"/>
      <c r="G14" s="19">
        <v>5.22704630753595E-2</v>
      </c>
      <c r="H14" s="19">
        <v>4.52379872476531E-2</v>
      </c>
      <c r="I14" s="19">
        <v>7.1266080022481706E-2</v>
      </c>
      <c r="J14" s="19">
        <v>5.2151688226910999E-2</v>
      </c>
      <c r="K14" s="19">
        <v>3.0115206487185402E-2</v>
      </c>
      <c r="L14" s="19">
        <v>6.3903509283403201E-2</v>
      </c>
      <c r="M14" s="19"/>
      <c r="N14" s="19">
        <v>4.2048688928196402E-2</v>
      </c>
      <c r="O14" s="19">
        <v>3.7692936357871E-2</v>
      </c>
      <c r="P14" s="19">
        <v>7.0146322866509195E-2</v>
      </c>
      <c r="Q14" s="19">
        <v>6.3336882644890194E-2</v>
      </c>
      <c r="R14" s="19">
        <v>5.8101571409716501E-2</v>
      </c>
      <c r="S14" s="19">
        <v>5.2300721075529501E-2</v>
      </c>
      <c r="T14" s="19">
        <v>0.10513139683856999</v>
      </c>
      <c r="U14" s="19">
        <v>5.1167866793568301E-2</v>
      </c>
      <c r="V14" s="19">
        <v>2.6991420898085601E-2</v>
      </c>
      <c r="W14" s="19">
        <v>4.8112246193949E-2</v>
      </c>
      <c r="X14" s="19">
        <v>5.28986709868247E-2</v>
      </c>
      <c r="Y14" s="19">
        <v>7.8920854800353907E-2</v>
      </c>
      <c r="Z14" s="19"/>
      <c r="AA14" s="19">
        <v>2.7721105421861299E-2</v>
      </c>
      <c r="AB14" s="19">
        <v>3.3269393793837899E-2</v>
      </c>
      <c r="AC14" s="19">
        <v>8.4930149040698996E-2</v>
      </c>
      <c r="AD14" s="19">
        <v>3.6619907427565997E-2</v>
      </c>
      <c r="AE14" s="19">
        <v>5.9123659915258399E-2</v>
      </c>
      <c r="AF14" s="19"/>
      <c r="AG14" s="19">
        <v>2.73298705522327E-2</v>
      </c>
      <c r="AH14" s="19">
        <v>3.8483980912639597E-2</v>
      </c>
      <c r="AI14" s="19">
        <v>8.4389593118341003E-2</v>
      </c>
      <c r="AJ14" s="19">
        <v>1.6458359188220799E-2</v>
      </c>
      <c r="AK14" s="19">
        <v>6.0652637735045097E-2</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339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329</v>
      </c>
      <c r="C9" s="17">
        <v>0.113128888544704</v>
      </c>
      <c r="D9" s="17">
        <v>0.102533724688981</v>
      </c>
      <c r="E9" s="17">
        <v>0.123472311904248</v>
      </c>
      <c r="F9" s="17"/>
      <c r="G9" s="17">
        <v>0.13466604752373099</v>
      </c>
      <c r="H9" s="17">
        <v>7.97966586720735E-2</v>
      </c>
      <c r="I9" s="17">
        <v>7.7466457675923195E-2</v>
      </c>
      <c r="J9" s="17">
        <v>0.124008952468178</v>
      </c>
      <c r="K9" s="17">
        <v>0.114214010019697</v>
      </c>
      <c r="L9" s="17">
        <v>0.14527436635044599</v>
      </c>
      <c r="M9" s="17"/>
      <c r="N9" s="17">
        <v>8.1073233930002306E-2</v>
      </c>
      <c r="O9" s="17">
        <v>0.115545047495297</v>
      </c>
      <c r="P9" s="17">
        <v>9.4965433179216602E-2</v>
      </c>
      <c r="Q9" s="17">
        <v>0.113897837233087</v>
      </c>
      <c r="R9" s="17">
        <v>0.169820855050966</v>
      </c>
      <c r="S9" s="17">
        <v>0.123375753568783</v>
      </c>
      <c r="T9" s="17">
        <v>8.1316257896256003E-2</v>
      </c>
      <c r="U9" s="17">
        <v>8.9590299419006703E-2</v>
      </c>
      <c r="V9" s="17">
        <v>0.120653949131846</v>
      </c>
      <c r="W9" s="17">
        <v>0.116197358340783</v>
      </c>
      <c r="X9" s="17">
        <v>0.15953733003058601</v>
      </c>
      <c r="Y9" s="17">
        <v>0.137816965972997</v>
      </c>
      <c r="Z9" s="17"/>
      <c r="AA9" s="17">
        <v>9.0548517441605594E-2</v>
      </c>
      <c r="AB9" s="17">
        <v>9.4093217722925407E-2</v>
      </c>
      <c r="AC9" s="17">
        <v>0.104157902762066</v>
      </c>
      <c r="AD9" s="17">
        <v>0.108433500410649</v>
      </c>
      <c r="AE9" s="17">
        <v>0.15449797850583699</v>
      </c>
      <c r="AF9" s="17"/>
      <c r="AG9" s="17">
        <v>0.12036536515921301</v>
      </c>
      <c r="AH9" s="17">
        <v>9.5433437616926894E-2</v>
      </c>
      <c r="AI9" s="17">
        <v>0.13529798921577399</v>
      </c>
      <c r="AJ9" s="17">
        <v>0.114144883670176</v>
      </c>
      <c r="AK9" s="17">
        <v>0.195544640032838</v>
      </c>
    </row>
    <row r="10" spans="2:37" ht="16" x14ac:dyDescent="0.2">
      <c r="B10" s="18" t="s">
        <v>330</v>
      </c>
      <c r="C10" s="17">
        <v>0.30605485453558701</v>
      </c>
      <c r="D10" s="17">
        <v>0.28324985542792003</v>
      </c>
      <c r="E10" s="17">
        <v>0.32831800814950701</v>
      </c>
      <c r="F10" s="17"/>
      <c r="G10" s="17">
        <v>0.26286929056164798</v>
      </c>
      <c r="H10" s="17">
        <v>0.244629299330203</v>
      </c>
      <c r="I10" s="17">
        <v>0.278148752397543</v>
      </c>
      <c r="J10" s="17">
        <v>0.29510324828877099</v>
      </c>
      <c r="K10" s="17">
        <v>0.34643414113515802</v>
      </c>
      <c r="L10" s="17">
        <v>0.38880247146406599</v>
      </c>
      <c r="M10" s="17"/>
      <c r="N10" s="17">
        <v>0.26486524286137397</v>
      </c>
      <c r="O10" s="17">
        <v>0.34767583603997798</v>
      </c>
      <c r="P10" s="17">
        <v>0.35678324593593802</v>
      </c>
      <c r="Q10" s="17">
        <v>0.35575658512314301</v>
      </c>
      <c r="R10" s="17">
        <v>0.256380990517796</v>
      </c>
      <c r="S10" s="17">
        <v>0.24087327560449201</v>
      </c>
      <c r="T10" s="17">
        <v>0.316942309634691</v>
      </c>
      <c r="U10" s="17">
        <v>0.27842159991398002</v>
      </c>
      <c r="V10" s="17">
        <v>0.290767363847176</v>
      </c>
      <c r="W10" s="17">
        <v>0.34646769732614902</v>
      </c>
      <c r="X10" s="17">
        <v>0.335092663411172</v>
      </c>
      <c r="Y10" s="17">
        <v>0.23884391534537699</v>
      </c>
      <c r="Z10" s="17"/>
      <c r="AA10" s="17">
        <v>0.30616113850341298</v>
      </c>
      <c r="AB10" s="17">
        <v>0.27472216654380599</v>
      </c>
      <c r="AC10" s="17">
        <v>0.344132855884838</v>
      </c>
      <c r="AD10" s="17">
        <v>0.33590214517998002</v>
      </c>
      <c r="AE10" s="17">
        <v>0.326693807303925</v>
      </c>
      <c r="AF10" s="17"/>
      <c r="AG10" s="17">
        <v>0.293784803768114</v>
      </c>
      <c r="AH10" s="17">
        <v>0.30665573922482398</v>
      </c>
      <c r="AI10" s="17">
        <v>0.35471303129014198</v>
      </c>
      <c r="AJ10" s="17">
        <v>0.28283711504945402</v>
      </c>
      <c r="AK10" s="17">
        <v>0.217066058813464</v>
      </c>
    </row>
    <row r="11" spans="2:37" ht="16" x14ac:dyDescent="0.2">
      <c r="B11" s="18" t="s">
        <v>278</v>
      </c>
      <c r="C11" s="17">
        <v>0.41683641495599699</v>
      </c>
      <c r="D11" s="17">
        <v>0.456568550773501</v>
      </c>
      <c r="E11" s="17">
        <v>0.378048312446636</v>
      </c>
      <c r="F11" s="17"/>
      <c r="G11" s="17">
        <v>0.34903382393112797</v>
      </c>
      <c r="H11" s="17">
        <v>0.40792698469467198</v>
      </c>
      <c r="I11" s="17">
        <v>0.42306906777579201</v>
      </c>
      <c r="J11" s="17">
        <v>0.48470353217105999</v>
      </c>
      <c r="K11" s="17">
        <v>0.44497453040898</v>
      </c>
      <c r="L11" s="17">
        <v>0.38996602621098098</v>
      </c>
      <c r="M11" s="17"/>
      <c r="N11" s="17">
        <v>0.38588941005275501</v>
      </c>
      <c r="O11" s="17">
        <v>0.41122140264714602</v>
      </c>
      <c r="P11" s="17">
        <v>0.383483264476216</v>
      </c>
      <c r="Q11" s="17">
        <v>0.41860581426197402</v>
      </c>
      <c r="R11" s="17">
        <v>0.41760098955428798</v>
      </c>
      <c r="S11" s="17">
        <v>0.46734986329332701</v>
      </c>
      <c r="T11" s="17">
        <v>0.43822152495137101</v>
      </c>
      <c r="U11" s="17">
        <v>0.46467080739337502</v>
      </c>
      <c r="V11" s="17">
        <v>0.42045764335006203</v>
      </c>
      <c r="W11" s="17">
        <v>0.40419151946985599</v>
      </c>
      <c r="X11" s="17">
        <v>0.37987074084295502</v>
      </c>
      <c r="Y11" s="17">
        <v>0.48214447347424999</v>
      </c>
      <c r="Z11" s="17"/>
      <c r="AA11" s="17">
        <v>0.45994585133593102</v>
      </c>
      <c r="AB11" s="17">
        <v>0.39492041418699297</v>
      </c>
      <c r="AC11" s="17">
        <v>0.39558096464780401</v>
      </c>
      <c r="AD11" s="17">
        <v>0.43686604424693798</v>
      </c>
      <c r="AE11" s="17">
        <v>0.39164374487502901</v>
      </c>
      <c r="AF11" s="17"/>
      <c r="AG11" s="17">
        <v>0.45224270946447997</v>
      </c>
      <c r="AH11" s="17">
        <v>0.42431804462640099</v>
      </c>
      <c r="AI11" s="17">
        <v>0.38190738727377199</v>
      </c>
      <c r="AJ11" s="17">
        <v>0.44923090421518902</v>
      </c>
      <c r="AK11" s="17">
        <v>0.38419500542422003</v>
      </c>
    </row>
    <row r="12" spans="2:37" ht="16" x14ac:dyDescent="0.2">
      <c r="B12" s="18" t="s">
        <v>331</v>
      </c>
      <c r="C12" s="17">
        <v>7.4283566075170795E-2</v>
      </c>
      <c r="D12" s="17">
        <v>8.5062220900255905E-2</v>
      </c>
      <c r="E12" s="17">
        <v>6.3761011481359001E-2</v>
      </c>
      <c r="F12" s="17"/>
      <c r="G12" s="17">
        <v>0.125416036818291</v>
      </c>
      <c r="H12" s="17">
        <v>0.168332117582429</v>
      </c>
      <c r="I12" s="17">
        <v>0.100206125556849</v>
      </c>
      <c r="J12" s="17">
        <v>3.5429482032292597E-2</v>
      </c>
      <c r="K12" s="17">
        <v>2.9403960440235601E-2</v>
      </c>
      <c r="L12" s="17">
        <v>4.8254452918398104E-3</v>
      </c>
      <c r="M12" s="17"/>
      <c r="N12" s="17">
        <v>0.138791153165607</v>
      </c>
      <c r="O12" s="17">
        <v>6.0804682800741403E-2</v>
      </c>
      <c r="P12" s="17">
        <v>5.33448865079389E-2</v>
      </c>
      <c r="Q12" s="17">
        <v>4.2473403338471098E-2</v>
      </c>
      <c r="R12" s="17">
        <v>7.1407669835668902E-2</v>
      </c>
      <c r="S12" s="17">
        <v>8.23314852481071E-2</v>
      </c>
      <c r="T12" s="17">
        <v>4.7363504627035799E-2</v>
      </c>
      <c r="U12" s="17">
        <v>7.0045627691736403E-2</v>
      </c>
      <c r="V12" s="17">
        <v>7.9723333584789099E-2</v>
      </c>
      <c r="W12" s="17">
        <v>6.9822940755663296E-2</v>
      </c>
      <c r="X12" s="17">
        <v>5.7960457726314897E-2</v>
      </c>
      <c r="Y12" s="17">
        <v>6.2639009418401698E-2</v>
      </c>
      <c r="Z12" s="17"/>
      <c r="AA12" s="17">
        <v>9.3515515842271205E-2</v>
      </c>
      <c r="AB12" s="17">
        <v>0.121178428121128</v>
      </c>
      <c r="AC12" s="17">
        <v>7.0322835511775705E-2</v>
      </c>
      <c r="AD12" s="17">
        <v>5.2989012409523202E-2</v>
      </c>
      <c r="AE12" s="17">
        <v>5.1596140342424102E-2</v>
      </c>
      <c r="AF12" s="17"/>
      <c r="AG12" s="17">
        <v>8.1890504306765005E-2</v>
      </c>
      <c r="AH12" s="17">
        <v>8.3530580354866005E-2</v>
      </c>
      <c r="AI12" s="17">
        <v>5.6828679677794702E-2</v>
      </c>
      <c r="AJ12" s="17">
        <v>6.49258513556141E-2</v>
      </c>
      <c r="AK12" s="17">
        <v>9.6324712140064495E-2</v>
      </c>
    </row>
    <row r="13" spans="2:37" ht="16" x14ac:dyDescent="0.2">
      <c r="B13" s="18" t="s">
        <v>332</v>
      </c>
      <c r="C13" s="17">
        <v>3.1270320055118997E-2</v>
      </c>
      <c r="D13" s="17">
        <v>3.67215426957321E-2</v>
      </c>
      <c r="E13" s="17">
        <v>2.5948618157273801E-2</v>
      </c>
      <c r="F13" s="17"/>
      <c r="G13" s="17">
        <v>6.4268499863402495E-2</v>
      </c>
      <c r="H13" s="17">
        <v>6.5660101639166496E-2</v>
      </c>
      <c r="I13" s="17">
        <v>5.1494030535899897E-2</v>
      </c>
      <c r="J13" s="17">
        <v>1.21255831548377E-2</v>
      </c>
      <c r="K13" s="17">
        <v>2.4916243415781798E-3</v>
      </c>
      <c r="L13" s="17">
        <v>0</v>
      </c>
      <c r="M13" s="17"/>
      <c r="N13" s="17">
        <v>4.94195097032578E-2</v>
      </c>
      <c r="O13" s="17">
        <v>1.33947282376341E-2</v>
      </c>
      <c r="P13" s="17">
        <v>3.2826138723851803E-2</v>
      </c>
      <c r="Q13" s="17">
        <v>9.7740337629052994E-3</v>
      </c>
      <c r="R13" s="17">
        <v>2.7163266833665298E-2</v>
      </c>
      <c r="S13" s="17">
        <v>4.5759569818905901E-2</v>
      </c>
      <c r="T13" s="17">
        <v>1.8038923149327198E-2</v>
      </c>
      <c r="U13" s="17">
        <v>5.0326500464576603E-2</v>
      </c>
      <c r="V13" s="17">
        <v>5.1220087481154197E-2</v>
      </c>
      <c r="W13" s="17">
        <v>3.3444507552593102E-2</v>
      </c>
      <c r="X13" s="17">
        <v>1.0507084978643401E-2</v>
      </c>
      <c r="Y13" s="17">
        <v>1.4892155852263601E-2</v>
      </c>
      <c r="Z13" s="17"/>
      <c r="AA13" s="17">
        <v>1.8493927125684002E-2</v>
      </c>
      <c r="AB13" s="17">
        <v>7.8778408828054994E-2</v>
      </c>
      <c r="AC13" s="17">
        <v>8.3747249630302806E-3</v>
      </c>
      <c r="AD13" s="17">
        <v>2.0555452879422599E-2</v>
      </c>
      <c r="AE13" s="17">
        <v>2.7816375112361499E-2</v>
      </c>
      <c r="AF13" s="17"/>
      <c r="AG13" s="17">
        <v>1.7560391220283401E-2</v>
      </c>
      <c r="AH13" s="17">
        <v>5.0053450962712701E-2</v>
      </c>
      <c r="AI13" s="17">
        <v>5.3701383783378697E-3</v>
      </c>
      <c r="AJ13" s="17">
        <v>4.5576760567730801E-2</v>
      </c>
      <c r="AK13" s="17">
        <v>3.3432569489141001E-2</v>
      </c>
    </row>
    <row r="14" spans="2:37" ht="16" x14ac:dyDescent="0.2">
      <c r="B14" s="18" t="s">
        <v>153</v>
      </c>
      <c r="C14" s="19">
        <v>5.8425955833419703E-2</v>
      </c>
      <c r="D14" s="19">
        <v>3.5864105513612098E-2</v>
      </c>
      <c r="E14" s="19">
        <v>8.0451737860976799E-2</v>
      </c>
      <c r="F14" s="19"/>
      <c r="G14" s="19">
        <v>6.3746301301799299E-2</v>
      </c>
      <c r="H14" s="19">
        <v>3.3654838081456202E-2</v>
      </c>
      <c r="I14" s="19">
        <v>6.9615566057992295E-2</v>
      </c>
      <c r="J14" s="19">
        <v>4.8629201884862701E-2</v>
      </c>
      <c r="K14" s="19">
        <v>6.24817336543496E-2</v>
      </c>
      <c r="L14" s="19">
        <v>7.1131690682668794E-2</v>
      </c>
      <c r="M14" s="19"/>
      <c r="N14" s="19">
        <v>7.9961450287004299E-2</v>
      </c>
      <c r="O14" s="19">
        <v>5.1358302779203002E-2</v>
      </c>
      <c r="P14" s="19">
        <v>7.85970311768385E-2</v>
      </c>
      <c r="Q14" s="19">
        <v>5.94923262804209E-2</v>
      </c>
      <c r="R14" s="19">
        <v>5.7626228207616197E-2</v>
      </c>
      <c r="S14" s="19">
        <v>4.0310052466386803E-2</v>
      </c>
      <c r="T14" s="19">
        <v>9.8117479741319499E-2</v>
      </c>
      <c r="U14" s="19">
        <v>4.6945165117325501E-2</v>
      </c>
      <c r="V14" s="19">
        <v>3.7177622604972697E-2</v>
      </c>
      <c r="W14" s="19">
        <v>2.9875976554955799E-2</v>
      </c>
      <c r="X14" s="19">
        <v>5.7031723010329799E-2</v>
      </c>
      <c r="Y14" s="19">
        <v>6.3663479936711106E-2</v>
      </c>
      <c r="Z14" s="19"/>
      <c r="AA14" s="19">
        <v>3.1335049751096002E-2</v>
      </c>
      <c r="AB14" s="19">
        <v>3.6307364597092502E-2</v>
      </c>
      <c r="AC14" s="19">
        <v>7.7430716230485905E-2</v>
      </c>
      <c r="AD14" s="19">
        <v>4.52538448734882E-2</v>
      </c>
      <c r="AE14" s="19">
        <v>4.7751953860423801E-2</v>
      </c>
      <c r="AF14" s="19"/>
      <c r="AG14" s="19">
        <v>3.4156226081144901E-2</v>
      </c>
      <c r="AH14" s="19">
        <v>4.0008747214269502E-2</v>
      </c>
      <c r="AI14" s="19">
        <v>6.5882774164179495E-2</v>
      </c>
      <c r="AJ14" s="19">
        <v>4.3284485141835798E-2</v>
      </c>
      <c r="AK14" s="19">
        <v>7.3437014100272896E-2</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AK18"/>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342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230</v>
      </c>
      <c r="C9" s="17">
        <v>9.0574704463354194E-2</v>
      </c>
      <c r="D9" s="17">
        <v>9.24624274716285E-2</v>
      </c>
      <c r="E9" s="17">
        <v>8.8731833647385003E-2</v>
      </c>
      <c r="F9" s="17"/>
      <c r="G9" s="17">
        <v>0.156715714646398</v>
      </c>
      <c r="H9" s="17">
        <v>0.122313101856175</v>
      </c>
      <c r="I9" s="17">
        <v>9.2848153309712494E-2</v>
      </c>
      <c r="J9" s="17">
        <v>9.97265358192784E-2</v>
      </c>
      <c r="K9" s="17">
        <v>4.4488366500232503E-2</v>
      </c>
      <c r="L9" s="17">
        <v>4.27756534460563E-2</v>
      </c>
      <c r="M9" s="17"/>
      <c r="N9" s="17">
        <v>0.126779772614009</v>
      </c>
      <c r="O9" s="17">
        <v>7.5355556446431798E-2</v>
      </c>
      <c r="P9" s="17">
        <v>6.8971715190929803E-2</v>
      </c>
      <c r="Q9" s="17">
        <v>5.6270632539999497E-2</v>
      </c>
      <c r="R9" s="17">
        <v>0.108482520288704</v>
      </c>
      <c r="S9" s="17">
        <v>0.12223564762813401</v>
      </c>
      <c r="T9" s="17">
        <v>7.6459821998735897E-2</v>
      </c>
      <c r="U9" s="17">
        <v>9.1013536059309202E-2</v>
      </c>
      <c r="V9" s="17">
        <v>8.7415189038786797E-2</v>
      </c>
      <c r="W9" s="17">
        <v>9.5962133849097006E-2</v>
      </c>
      <c r="X9" s="17">
        <v>8.9454690215258606E-2</v>
      </c>
      <c r="Y9" s="17">
        <v>4.5250550371398197E-2</v>
      </c>
      <c r="Z9" s="17"/>
      <c r="AA9" s="17">
        <v>8.0411816423650001E-2</v>
      </c>
      <c r="AB9" s="17">
        <v>0.13438282831750201</v>
      </c>
      <c r="AC9" s="17">
        <v>3.28014539927102E-2</v>
      </c>
      <c r="AD9" s="17">
        <v>7.8650969134332296E-2</v>
      </c>
      <c r="AE9" s="17">
        <v>0.13134531420193801</v>
      </c>
      <c r="AF9" s="17"/>
      <c r="AG9" s="17">
        <v>8.3252474595087306E-2</v>
      </c>
      <c r="AH9" s="17">
        <v>0.100403060878484</v>
      </c>
      <c r="AI9" s="17">
        <v>5.0075912371881602E-2</v>
      </c>
      <c r="AJ9" s="17">
        <v>5.7844558373656901E-2</v>
      </c>
      <c r="AK9" s="17">
        <v>0.162309202990851</v>
      </c>
    </row>
    <row r="10" spans="2:37" ht="16" x14ac:dyDescent="0.2">
      <c r="B10" s="18" t="s">
        <v>340</v>
      </c>
      <c r="C10" s="17">
        <v>0.30293001266001501</v>
      </c>
      <c r="D10" s="17">
        <v>0.30645669590048502</v>
      </c>
      <c r="E10" s="17">
        <v>0.29948712321461501</v>
      </c>
      <c r="F10" s="17"/>
      <c r="G10" s="17">
        <v>0.31266533444622302</v>
      </c>
      <c r="H10" s="17">
        <v>0.35766868546014702</v>
      </c>
      <c r="I10" s="17">
        <v>0.33235965016952601</v>
      </c>
      <c r="J10" s="17">
        <v>0.28999783930428902</v>
      </c>
      <c r="K10" s="17">
        <v>0.27518576848697701</v>
      </c>
      <c r="L10" s="17">
        <v>0.25735314220142202</v>
      </c>
      <c r="M10" s="17"/>
      <c r="N10" s="17">
        <v>0.29652300624768302</v>
      </c>
      <c r="O10" s="17">
        <v>0.28555892953649298</v>
      </c>
      <c r="P10" s="17">
        <v>0.32248135971986303</v>
      </c>
      <c r="Q10" s="17">
        <v>0.23985279824286501</v>
      </c>
      <c r="R10" s="17">
        <v>0.378036200684502</v>
      </c>
      <c r="S10" s="17">
        <v>0.32180899070015601</v>
      </c>
      <c r="T10" s="17">
        <v>0.26012869449356502</v>
      </c>
      <c r="U10" s="17">
        <v>0.28208477060288001</v>
      </c>
      <c r="V10" s="17">
        <v>0.30524883989311402</v>
      </c>
      <c r="W10" s="17">
        <v>0.34067323379561398</v>
      </c>
      <c r="X10" s="17">
        <v>0.297241337406493</v>
      </c>
      <c r="Y10" s="17">
        <v>0.34277207269767901</v>
      </c>
      <c r="Z10" s="17"/>
      <c r="AA10" s="17">
        <v>0.33584849164531799</v>
      </c>
      <c r="AB10" s="17">
        <v>0.33629515558504702</v>
      </c>
      <c r="AC10" s="17">
        <v>0.31533843853531801</v>
      </c>
      <c r="AD10" s="17">
        <v>0.27966540942278301</v>
      </c>
      <c r="AE10" s="17">
        <v>0.31644044540238297</v>
      </c>
      <c r="AF10" s="17"/>
      <c r="AG10" s="17">
        <v>0.30151227559587301</v>
      </c>
      <c r="AH10" s="17">
        <v>0.33146513731989402</v>
      </c>
      <c r="AI10" s="17">
        <v>0.30644063168444202</v>
      </c>
      <c r="AJ10" s="17">
        <v>0.257533718937905</v>
      </c>
      <c r="AK10" s="17">
        <v>0.29967759731372501</v>
      </c>
    </row>
    <row r="11" spans="2:37" ht="16" x14ac:dyDescent="0.2">
      <c r="B11" s="18" t="s">
        <v>341</v>
      </c>
      <c r="C11" s="17">
        <v>0.149533751899004</v>
      </c>
      <c r="D11" s="17">
        <v>0.15124287457663901</v>
      </c>
      <c r="E11" s="17">
        <v>0.14786523787988301</v>
      </c>
      <c r="F11" s="17"/>
      <c r="G11" s="17">
        <v>0.18062784433932999</v>
      </c>
      <c r="H11" s="17">
        <v>0.189460740689534</v>
      </c>
      <c r="I11" s="17">
        <v>0.18638118986864399</v>
      </c>
      <c r="J11" s="17">
        <v>0.126990515707958</v>
      </c>
      <c r="K11" s="17">
        <v>0.125184436031304</v>
      </c>
      <c r="L11" s="17">
        <v>0.101344319046951</v>
      </c>
      <c r="M11" s="17"/>
      <c r="N11" s="17">
        <v>0.198516810926888</v>
      </c>
      <c r="O11" s="17">
        <v>0.121240129020263</v>
      </c>
      <c r="P11" s="17">
        <v>0.12806352550961</v>
      </c>
      <c r="Q11" s="17">
        <v>0.17477576704768999</v>
      </c>
      <c r="R11" s="17">
        <v>0.168449061237578</v>
      </c>
      <c r="S11" s="17">
        <v>0.14144806422867801</v>
      </c>
      <c r="T11" s="17">
        <v>0.16421963482913601</v>
      </c>
      <c r="U11" s="17">
        <v>0.14141522605594301</v>
      </c>
      <c r="V11" s="17">
        <v>0.12192239688333099</v>
      </c>
      <c r="W11" s="17">
        <v>0.12316988026900599</v>
      </c>
      <c r="X11" s="17">
        <v>0.13596184147599899</v>
      </c>
      <c r="Y11" s="17">
        <v>0.18031000740363301</v>
      </c>
      <c r="Z11" s="17"/>
      <c r="AA11" s="17">
        <v>0.13113491780331701</v>
      </c>
      <c r="AB11" s="17">
        <v>0.16797506593035699</v>
      </c>
      <c r="AC11" s="17">
        <v>0.169359752002608</v>
      </c>
      <c r="AD11" s="17">
        <v>0.16337941272634701</v>
      </c>
      <c r="AE11" s="17">
        <v>0.161643360403464</v>
      </c>
      <c r="AF11" s="17"/>
      <c r="AG11" s="17">
        <v>0.124544918485277</v>
      </c>
      <c r="AH11" s="17">
        <v>0.15499122799366499</v>
      </c>
      <c r="AI11" s="17">
        <v>0.1809552339729</v>
      </c>
      <c r="AJ11" s="17">
        <v>0.18589955819790199</v>
      </c>
      <c r="AK11" s="17">
        <v>0.17896910612379199</v>
      </c>
    </row>
    <row r="12" spans="2:37" ht="16" x14ac:dyDescent="0.2">
      <c r="B12" s="18" t="s">
        <v>233</v>
      </c>
      <c r="C12" s="17">
        <v>0.37357775133631599</v>
      </c>
      <c r="D12" s="17">
        <v>0.38084324608551801</v>
      </c>
      <c r="E12" s="17">
        <v>0.36648488433295201</v>
      </c>
      <c r="F12" s="17"/>
      <c r="G12" s="17">
        <v>0.25989067375105801</v>
      </c>
      <c r="H12" s="17">
        <v>0.27742717688500301</v>
      </c>
      <c r="I12" s="17">
        <v>0.31122744866933599</v>
      </c>
      <c r="J12" s="17">
        <v>0.39491145076147299</v>
      </c>
      <c r="K12" s="17">
        <v>0.45071524669796698</v>
      </c>
      <c r="L12" s="17">
        <v>0.50818323113036901</v>
      </c>
      <c r="M12" s="17"/>
      <c r="N12" s="17">
        <v>0.313066317067073</v>
      </c>
      <c r="O12" s="17">
        <v>0.41094941770027499</v>
      </c>
      <c r="P12" s="17">
        <v>0.39094026105136098</v>
      </c>
      <c r="Q12" s="17">
        <v>0.41854707302569299</v>
      </c>
      <c r="R12" s="17">
        <v>0.29360531094728098</v>
      </c>
      <c r="S12" s="17">
        <v>0.36905528194513298</v>
      </c>
      <c r="T12" s="17">
        <v>0.40982637569028402</v>
      </c>
      <c r="U12" s="17">
        <v>0.41618730956595201</v>
      </c>
      <c r="V12" s="17">
        <v>0.40500465770030702</v>
      </c>
      <c r="W12" s="17">
        <v>0.33795019066896298</v>
      </c>
      <c r="X12" s="17">
        <v>0.37227773691920402</v>
      </c>
      <c r="Y12" s="17">
        <v>0.35378645391920099</v>
      </c>
      <c r="Z12" s="17"/>
      <c r="AA12" s="17">
        <v>0.374301765742869</v>
      </c>
      <c r="AB12" s="17">
        <v>0.31713670672044197</v>
      </c>
      <c r="AC12" s="17">
        <v>0.42488435243974298</v>
      </c>
      <c r="AD12" s="17">
        <v>0.40025012519145697</v>
      </c>
      <c r="AE12" s="17">
        <v>0.297544622911879</v>
      </c>
      <c r="AF12" s="17"/>
      <c r="AG12" s="17">
        <v>0.41060176127674802</v>
      </c>
      <c r="AH12" s="17">
        <v>0.35759717497466897</v>
      </c>
      <c r="AI12" s="17">
        <v>0.37668503585213298</v>
      </c>
      <c r="AJ12" s="17">
        <v>0.39975631338082201</v>
      </c>
      <c r="AK12" s="17">
        <v>0.26445723767817902</v>
      </c>
    </row>
    <row r="13" spans="2:37" ht="16" x14ac:dyDescent="0.2">
      <c r="B13" s="18" t="s">
        <v>153</v>
      </c>
      <c r="C13" s="19">
        <v>8.3383779641307096E-2</v>
      </c>
      <c r="D13" s="19">
        <v>6.89947559657315E-2</v>
      </c>
      <c r="E13" s="19">
        <v>9.7430920925165199E-2</v>
      </c>
      <c r="F13" s="19"/>
      <c r="G13" s="19">
        <v>9.0100432816990594E-2</v>
      </c>
      <c r="H13" s="19">
        <v>5.3130295109139802E-2</v>
      </c>
      <c r="I13" s="19">
        <v>7.7183557982781301E-2</v>
      </c>
      <c r="J13" s="19">
        <v>8.8373658407002398E-2</v>
      </c>
      <c r="K13" s="19">
        <v>0.10442618228351901</v>
      </c>
      <c r="L13" s="19">
        <v>9.0343654175203597E-2</v>
      </c>
      <c r="M13" s="19"/>
      <c r="N13" s="19">
        <v>6.5114093144347504E-2</v>
      </c>
      <c r="O13" s="19">
        <v>0.106895967296537</v>
      </c>
      <c r="P13" s="19">
        <v>8.9543138528236393E-2</v>
      </c>
      <c r="Q13" s="19">
        <v>0.110553729143753</v>
      </c>
      <c r="R13" s="19">
        <v>5.1426906841935002E-2</v>
      </c>
      <c r="S13" s="19">
        <v>4.5452015497899102E-2</v>
      </c>
      <c r="T13" s="19">
        <v>8.9365472988278405E-2</v>
      </c>
      <c r="U13" s="19">
        <v>6.9299157715915896E-2</v>
      </c>
      <c r="V13" s="19">
        <v>8.0408916484460302E-2</v>
      </c>
      <c r="W13" s="19">
        <v>0.10224456141732099</v>
      </c>
      <c r="X13" s="19">
        <v>0.105064393983045</v>
      </c>
      <c r="Y13" s="19">
        <v>7.7880915608089296E-2</v>
      </c>
      <c r="Z13" s="19"/>
      <c r="AA13" s="19">
        <v>7.8303008384847397E-2</v>
      </c>
      <c r="AB13" s="19">
        <v>4.4210243446651899E-2</v>
      </c>
      <c r="AC13" s="19">
        <v>5.7616003029620201E-2</v>
      </c>
      <c r="AD13" s="19">
        <v>7.8054083525080906E-2</v>
      </c>
      <c r="AE13" s="19">
        <v>9.3026257080336697E-2</v>
      </c>
      <c r="AF13" s="19"/>
      <c r="AG13" s="19">
        <v>8.0088570047015001E-2</v>
      </c>
      <c r="AH13" s="19">
        <v>5.5543398833288599E-2</v>
      </c>
      <c r="AI13" s="19">
        <v>8.58431861186435E-2</v>
      </c>
      <c r="AJ13" s="19">
        <v>9.8965851109713801E-2</v>
      </c>
      <c r="AK13" s="19">
        <v>9.4586855893453697E-2</v>
      </c>
    </row>
    <row r="14" spans="2:37" x14ac:dyDescent="0.2">
      <c r="B14" s="16"/>
    </row>
    <row r="15" spans="2:37" x14ac:dyDescent="0.2">
      <c r="B15" t="s">
        <v>61</v>
      </c>
    </row>
    <row r="16" spans="2:37" x14ac:dyDescent="0.2">
      <c r="B16" t="s">
        <v>62</v>
      </c>
    </row>
    <row r="18" spans="2:2" x14ac:dyDescent="0.2">
      <c r="B18"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AK18"/>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345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137</v>
      </c>
      <c r="C9" s="17">
        <v>9.65221294084989E-2</v>
      </c>
      <c r="D9" s="17">
        <v>9.8550430924365495E-2</v>
      </c>
      <c r="E9" s="17">
        <v>9.4542020222356402E-2</v>
      </c>
      <c r="F9" s="17"/>
      <c r="G9" s="17">
        <v>0.163361345658566</v>
      </c>
      <c r="H9" s="17">
        <v>0.129173669101283</v>
      </c>
      <c r="I9" s="17">
        <v>0.103408332408379</v>
      </c>
      <c r="J9" s="17">
        <v>6.6789718908186302E-2</v>
      </c>
      <c r="K9" s="17">
        <v>6.0675839294214502E-2</v>
      </c>
      <c r="L9" s="17">
        <v>6.8424522265292304E-2</v>
      </c>
      <c r="M9" s="17"/>
      <c r="N9" s="17">
        <v>0.12312326252106701</v>
      </c>
      <c r="O9" s="17">
        <v>8.0341609898821997E-2</v>
      </c>
      <c r="P9" s="17">
        <v>0.110589206769011</v>
      </c>
      <c r="Q9" s="17">
        <v>8.3574643305853596E-2</v>
      </c>
      <c r="R9" s="17">
        <v>9.5863958801863797E-2</v>
      </c>
      <c r="S9" s="17">
        <v>0.117747566718648</v>
      </c>
      <c r="T9" s="17">
        <v>7.8131164531924396E-2</v>
      </c>
      <c r="U9" s="17">
        <v>0.11905185080068401</v>
      </c>
      <c r="V9" s="17">
        <v>0.109025494156477</v>
      </c>
      <c r="W9" s="17">
        <v>8.1424158925231402E-2</v>
      </c>
      <c r="X9" s="17">
        <v>5.95311762175154E-2</v>
      </c>
      <c r="Y9" s="17">
        <v>6.1608809489483003E-2</v>
      </c>
      <c r="Z9" s="17"/>
      <c r="AA9" s="17">
        <v>0.120040554240855</v>
      </c>
      <c r="AB9" s="17">
        <v>0.148707909004544</v>
      </c>
      <c r="AC9" s="17">
        <v>5.7766809606764502E-2</v>
      </c>
      <c r="AD9" s="17">
        <v>8.2232984136492104E-2</v>
      </c>
      <c r="AE9" s="17">
        <v>9.4766562772987006E-2</v>
      </c>
      <c r="AF9" s="17"/>
      <c r="AG9" s="17">
        <v>0.11307669085982699</v>
      </c>
      <c r="AH9" s="17">
        <v>9.4663736829937603E-2</v>
      </c>
      <c r="AI9" s="17">
        <v>6.9471983759172601E-2</v>
      </c>
      <c r="AJ9" s="17">
        <v>7.8931147030357099E-2</v>
      </c>
      <c r="AK9" s="17">
        <v>0.107671295855761</v>
      </c>
    </row>
    <row r="10" spans="2:37" ht="16" x14ac:dyDescent="0.2">
      <c r="B10" s="18" t="s">
        <v>343</v>
      </c>
      <c r="C10" s="17">
        <v>0.117883460246425</v>
      </c>
      <c r="D10" s="17">
        <v>0.14106067756726701</v>
      </c>
      <c r="E10" s="17">
        <v>9.52569323031036E-2</v>
      </c>
      <c r="F10" s="17"/>
      <c r="G10" s="17">
        <v>0.199583368753316</v>
      </c>
      <c r="H10" s="17">
        <v>0.22562819661349601</v>
      </c>
      <c r="I10" s="17">
        <v>0.157690470286213</v>
      </c>
      <c r="J10" s="17">
        <v>7.4777763584234505E-2</v>
      </c>
      <c r="K10" s="17">
        <v>4.1576724640873697E-2</v>
      </c>
      <c r="L10" s="17">
        <v>3.03768256804102E-2</v>
      </c>
      <c r="M10" s="17"/>
      <c r="N10" s="17">
        <v>0.204541033019394</v>
      </c>
      <c r="O10" s="17">
        <v>0.10878642260929999</v>
      </c>
      <c r="P10" s="17">
        <v>9.6740469787922001E-2</v>
      </c>
      <c r="Q10" s="17">
        <v>5.7595474094504003E-2</v>
      </c>
      <c r="R10" s="17">
        <v>0.11303592918909799</v>
      </c>
      <c r="S10" s="17">
        <v>0.17359884875744799</v>
      </c>
      <c r="T10" s="17">
        <v>9.5881180285366602E-2</v>
      </c>
      <c r="U10" s="17">
        <v>0.116055471291792</v>
      </c>
      <c r="V10" s="17">
        <v>0.10377499681770699</v>
      </c>
      <c r="W10" s="17">
        <v>7.9382239947978897E-2</v>
      </c>
      <c r="X10" s="17">
        <v>0.132301012707667</v>
      </c>
      <c r="Y10" s="17">
        <v>3.8122491313730002E-2</v>
      </c>
      <c r="Z10" s="17"/>
      <c r="AA10" s="17">
        <v>0.132011518026972</v>
      </c>
      <c r="AB10" s="17">
        <v>0.16590559958345</v>
      </c>
      <c r="AC10" s="17">
        <v>7.7117034138537599E-2</v>
      </c>
      <c r="AD10" s="17">
        <v>0.107867782331012</v>
      </c>
      <c r="AE10" s="17">
        <v>0.165935899213422</v>
      </c>
      <c r="AF10" s="17"/>
      <c r="AG10" s="17">
        <v>9.6571892809170307E-2</v>
      </c>
      <c r="AH10" s="17">
        <v>0.144658850228994</v>
      </c>
      <c r="AI10" s="17">
        <v>0.109897447168169</v>
      </c>
      <c r="AJ10" s="17">
        <v>0.107792387808928</v>
      </c>
      <c r="AK10" s="17">
        <v>0.119261781485137</v>
      </c>
    </row>
    <row r="11" spans="2:37" ht="32" x14ac:dyDescent="0.2">
      <c r="B11" s="18" t="s">
        <v>344</v>
      </c>
      <c r="C11" s="17">
        <v>4.7856396627397199E-2</v>
      </c>
      <c r="D11" s="17">
        <v>5.38727115305008E-2</v>
      </c>
      <c r="E11" s="17">
        <v>4.19830290273756E-2</v>
      </c>
      <c r="F11" s="17"/>
      <c r="G11" s="17">
        <v>7.1818780600886201E-2</v>
      </c>
      <c r="H11" s="17">
        <v>0.117914734099323</v>
      </c>
      <c r="I11" s="17">
        <v>5.1344289959536098E-2</v>
      </c>
      <c r="J11" s="17">
        <v>3.03095244605023E-2</v>
      </c>
      <c r="K11" s="17">
        <v>1.7779847664364499E-2</v>
      </c>
      <c r="L11" s="17">
        <v>6.7956418464411002E-3</v>
      </c>
      <c r="M11" s="17"/>
      <c r="N11" s="17">
        <v>7.3422279399642798E-2</v>
      </c>
      <c r="O11" s="17">
        <v>4.5679697910762103E-2</v>
      </c>
      <c r="P11" s="17">
        <v>2.62557787098767E-2</v>
      </c>
      <c r="Q11" s="17">
        <v>1.5541321671954199E-2</v>
      </c>
      <c r="R11" s="17">
        <v>4.75789171852051E-2</v>
      </c>
      <c r="S11" s="17">
        <v>4.3059908520165099E-2</v>
      </c>
      <c r="T11" s="17">
        <v>4.6571119231856098E-2</v>
      </c>
      <c r="U11" s="17">
        <v>9.3207458298855406E-2</v>
      </c>
      <c r="V11" s="17">
        <v>4.0513766090865697E-2</v>
      </c>
      <c r="W11" s="17">
        <v>5.3098058144174301E-2</v>
      </c>
      <c r="X11" s="17">
        <v>4.7975223196172902E-2</v>
      </c>
      <c r="Y11" s="17">
        <v>6.1187342100608E-2</v>
      </c>
      <c r="Z11" s="17"/>
      <c r="AA11" s="17">
        <v>3.7364759911104599E-2</v>
      </c>
      <c r="AB11" s="17">
        <v>6.3044971950638906E-2</v>
      </c>
      <c r="AC11" s="17">
        <v>5.5740189469109601E-2</v>
      </c>
      <c r="AD11" s="17">
        <v>5.5497453136433297E-2</v>
      </c>
      <c r="AE11" s="17">
        <v>4.5767748781202502E-2</v>
      </c>
      <c r="AF11" s="17"/>
      <c r="AG11" s="17">
        <v>2.7191131965968798E-2</v>
      </c>
      <c r="AH11" s="17">
        <v>5.4686694175728003E-2</v>
      </c>
      <c r="AI11" s="17">
        <v>4.6025482748916297E-2</v>
      </c>
      <c r="AJ11" s="17">
        <v>7.2576383011329501E-2</v>
      </c>
      <c r="AK11" s="17">
        <v>0.100900312753837</v>
      </c>
    </row>
    <row r="12" spans="2:37" ht="16" x14ac:dyDescent="0.2">
      <c r="B12" s="18" t="s">
        <v>140</v>
      </c>
      <c r="C12" s="17">
        <v>0.69541252169703804</v>
      </c>
      <c r="D12" s="17">
        <v>0.673912258588798</v>
      </c>
      <c r="E12" s="17">
        <v>0.71640193976536004</v>
      </c>
      <c r="F12" s="17"/>
      <c r="G12" s="17">
        <v>0.498738357694757</v>
      </c>
      <c r="H12" s="17">
        <v>0.49742108298460302</v>
      </c>
      <c r="I12" s="17">
        <v>0.63207453477350695</v>
      </c>
      <c r="J12" s="17">
        <v>0.78936199285682196</v>
      </c>
      <c r="K12" s="17">
        <v>0.85068999252325495</v>
      </c>
      <c r="L12" s="17">
        <v>0.85698559777095995</v>
      </c>
      <c r="M12" s="17"/>
      <c r="N12" s="17">
        <v>0.55605892657719103</v>
      </c>
      <c r="O12" s="17">
        <v>0.73385784492344597</v>
      </c>
      <c r="P12" s="17">
        <v>0.69521743056061702</v>
      </c>
      <c r="Q12" s="17">
        <v>0.79507835145918804</v>
      </c>
      <c r="R12" s="17">
        <v>0.72822828151641195</v>
      </c>
      <c r="S12" s="17">
        <v>0.62837545004443796</v>
      </c>
      <c r="T12" s="17">
        <v>0.75255172728937303</v>
      </c>
      <c r="U12" s="17">
        <v>0.59873448893408798</v>
      </c>
      <c r="V12" s="17">
        <v>0.71090345066455496</v>
      </c>
      <c r="W12" s="17">
        <v>0.74638139966243</v>
      </c>
      <c r="X12" s="17">
        <v>0.69387276644987095</v>
      </c>
      <c r="Y12" s="17">
        <v>0.77527412292687303</v>
      </c>
      <c r="Z12" s="17"/>
      <c r="AA12" s="17">
        <v>0.68140813756065499</v>
      </c>
      <c r="AB12" s="17">
        <v>0.58870490928308605</v>
      </c>
      <c r="AC12" s="17">
        <v>0.76398123985755195</v>
      </c>
      <c r="AD12" s="17">
        <v>0.72931763478815703</v>
      </c>
      <c r="AE12" s="17">
        <v>0.612423485925089</v>
      </c>
      <c r="AF12" s="17"/>
      <c r="AG12" s="17">
        <v>0.74013014203482796</v>
      </c>
      <c r="AH12" s="17">
        <v>0.67030132674243204</v>
      </c>
      <c r="AI12" s="17">
        <v>0.75127008268435203</v>
      </c>
      <c r="AJ12" s="17">
        <v>0.70283162358009998</v>
      </c>
      <c r="AK12" s="17">
        <v>0.59033614465290396</v>
      </c>
    </row>
    <row r="13" spans="2:37" ht="16" x14ac:dyDescent="0.2">
      <c r="B13" s="18" t="s">
        <v>153</v>
      </c>
      <c r="C13" s="19">
        <v>4.2325492020637699E-2</v>
      </c>
      <c r="D13" s="19">
        <v>3.2603921389069701E-2</v>
      </c>
      <c r="E13" s="19">
        <v>5.1816078681805003E-2</v>
      </c>
      <c r="F13" s="19"/>
      <c r="G13" s="19">
        <v>6.6498147292474705E-2</v>
      </c>
      <c r="H13" s="19">
        <v>2.9862317201295001E-2</v>
      </c>
      <c r="I13" s="19">
        <v>5.5482372572364297E-2</v>
      </c>
      <c r="J13" s="19">
        <v>3.8761000190256301E-2</v>
      </c>
      <c r="K13" s="19">
        <v>2.9277595877292201E-2</v>
      </c>
      <c r="L13" s="19">
        <v>3.7417412436897501E-2</v>
      </c>
      <c r="M13" s="19"/>
      <c r="N13" s="19">
        <v>4.2854498482705998E-2</v>
      </c>
      <c r="O13" s="19">
        <v>3.1334424657670501E-2</v>
      </c>
      <c r="P13" s="19">
        <v>7.1197114172573905E-2</v>
      </c>
      <c r="Q13" s="19">
        <v>4.8210209468500798E-2</v>
      </c>
      <c r="R13" s="19">
        <v>1.52929133074216E-2</v>
      </c>
      <c r="S13" s="19">
        <v>3.7218225959301299E-2</v>
      </c>
      <c r="T13" s="19">
        <v>2.6864808661479101E-2</v>
      </c>
      <c r="U13" s="19">
        <v>7.2950730674580105E-2</v>
      </c>
      <c r="V13" s="19">
        <v>3.5782292270394603E-2</v>
      </c>
      <c r="W13" s="19">
        <v>3.97141433201861E-2</v>
      </c>
      <c r="X13" s="19">
        <v>6.6319821428774406E-2</v>
      </c>
      <c r="Y13" s="19">
        <v>6.3807234169306296E-2</v>
      </c>
      <c r="Z13" s="19"/>
      <c r="AA13" s="19">
        <v>2.91750302604133E-2</v>
      </c>
      <c r="AB13" s="19">
        <v>3.3636610178280603E-2</v>
      </c>
      <c r="AC13" s="19">
        <v>4.5394726928036797E-2</v>
      </c>
      <c r="AD13" s="19">
        <v>2.50841456079057E-2</v>
      </c>
      <c r="AE13" s="19">
        <v>8.1106303307299996E-2</v>
      </c>
      <c r="AF13" s="19"/>
      <c r="AG13" s="19">
        <v>2.3030142330206001E-2</v>
      </c>
      <c r="AH13" s="19">
        <v>3.5689392022908398E-2</v>
      </c>
      <c r="AI13" s="19">
        <v>2.3335003639390801E-2</v>
      </c>
      <c r="AJ13" s="19">
        <v>3.7868458569284502E-2</v>
      </c>
      <c r="AK13" s="19">
        <v>8.1830465252360804E-2</v>
      </c>
    </row>
    <row r="14" spans="2:37" x14ac:dyDescent="0.2">
      <c r="B14" s="16"/>
    </row>
    <row r="15" spans="2:37" x14ac:dyDescent="0.2">
      <c r="B15" t="s">
        <v>61</v>
      </c>
    </row>
    <row r="16" spans="2:37" x14ac:dyDescent="0.2">
      <c r="B16" t="s">
        <v>62</v>
      </c>
    </row>
    <row r="18" spans="2:2" x14ac:dyDescent="0.2">
      <c r="B18"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H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8" width="20.6640625" customWidth="1"/>
  </cols>
  <sheetData>
    <row r="2" spans="2:8" ht="40" customHeight="1" x14ac:dyDescent="0.2">
      <c r="D2" s="27" t="s">
        <v>354</v>
      </c>
      <c r="E2" s="23"/>
      <c r="F2" s="23"/>
      <c r="G2" s="23"/>
      <c r="H2" s="23"/>
    </row>
    <row r="6" spans="2:8" ht="50" customHeight="1" x14ac:dyDescent="0.2">
      <c r="B6" s="20" t="s">
        <v>15</v>
      </c>
      <c r="C6" s="20" t="s">
        <v>346</v>
      </c>
      <c r="D6" s="20" t="s">
        <v>347</v>
      </c>
      <c r="E6" s="20" t="s">
        <v>348</v>
      </c>
      <c r="F6" s="20" t="s">
        <v>349</v>
      </c>
      <c r="G6" s="20" t="s">
        <v>350</v>
      </c>
    </row>
    <row r="7" spans="2:8" ht="16" x14ac:dyDescent="0.2">
      <c r="B7" s="18" t="s">
        <v>351</v>
      </c>
      <c r="C7" s="17">
        <v>0.129882280019463</v>
      </c>
      <c r="D7" s="17">
        <v>0.136578130461153</v>
      </c>
      <c r="E7" s="17">
        <v>0.13085368808966399</v>
      </c>
      <c r="F7" s="17">
        <v>0.12205662438666499</v>
      </c>
      <c r="G7" s="17">
        <v>0.13105466546290301</v>
      </c>
    </row>
    <row r="8" spans="2:8" ht="16" x14ac:dyDescent="0.2">
      <c r="B8" s="18" t="s">
        <v>352</v>
      </c>
      <c r="C8" s="17">
        <v>0.23021302637094099</v>
      </c>
      <c r="D8" s="17">
        <v>0.23211481197754599</v>
      </c>
      <c r="E8" s="17">
        <v>0.20147782576381801</v>
      </c>
      <c r="F8" s="17">
        <v>0.37124882269276999</v>
      </c>
      <c r="G8" s="17">
        <v>0.352659587458448</v>
      </c>
    </row>
    <row r="9" spans="2:8" ht="16" x14ac:dyDescent="0.2">
      <c r="B9" s="18" t="s">
        <v>353</v>
      </c>
      <c r="C9" s="17">
        <v>0.408672096581156</v>
      </c>
      <c r="D9" s="17">
        <v>0.36939426569700301</v>
      </c>
      <c r="E9" s="17">
        <v>0.34695759530850301</v>
      </c>
      <c r="F9" s="17">
        <v>0.35453714227712002</v>
      </c>
      <c r="G9" s="17">
        <v>0.34555055330582501</v>
      </c>
    </row>
    <row r="10" spans="2:8" ht="16" x14ac:dyDescent="0.2">
      <c r="B10" s="18" t="s">
        <v>165</v>
      </c>
      <c r="C10" s="17">
        <v>0.159161702609664</v>
      </c>
      <c r="D10" s="17">
        <v>0.17645314911594401</v>
      </c>
      <c r="E10" s="17">
        <v>0.186165974598231</v>
      </c>
      <c r="F10" s="17">
        <v>8.9257534060952201E-2</v>
      </c>
      <c r="G10" s="17">
        <v>9.7951904338438506E-2</v>
      </c>
    </row>
    <row r="11" spans="2:8" ht="16" x14ac:dyDescent="0.2">
      <c r="B11" s="18" t="s">
        <v>116</v>
      </c>
      <c r="C11" s="17">
        <v>3.06204253195894E-2</v>
      </c>
      <c r="D11" s="17">
        <v>5.4441075165540698E-2</v>
      </c>
      <c r="E11" s="17">
        <v>7.7176844708700801E-2</v>
      </c>
      <c r="F11" s="17">
        <v>2.3301066606642901E-2</v>
      </c>
      <c r="G11" s="17">
        <v>2.9910853122890001E-2</v>
      </c>
    </row>
    <row r="12" spans="2:8" ht="16" x14ac:dyDescent="0.2">
      <c r="B12" s="18" t="s">
        <v>153</v>
      </c>
      <c r="C12" s="17">
        <v>4.14504690991837E-2</v>
      </c>
      <c r="D12" s="17">
        <v>3.1018567582810699E-2</v>
      </c>
      <c r="E12" s="17">
        <v>5.7368071531080901E-2</v>
      </c>
      <c r="F12" s="17">
        <v>3.9598809975847499E-2</v>
      </c>
      <c r="G12" s="17">
        <v>4.2872436311493199E-2</v>
      </c>
    </row>
    <row r="13" spans="2:8" x14ac:dyDescent="0.2">
      <c r="B13" s="16"/>
      <c r="C13" s="16"/>
      <c r="D13" s="16"/>
      <c r="E13" s="16"/>
      <c r="F13" s="16"/>
      <c r="G13" s="16"/>
    </row>
    <row r="14" spans="2:8" x14ac:dyDescent="0.2">
      <c r="B14" t="s">
        <v>61</v>
      </c>
    </row>
    <row r="15" spans="2:8" x14ac:dyDescent="0.2">
      <c r="B15" t="s">
        <v>62</v>
      </c>
    </row>
    <row r="19" spans="2:2" x14ac:dyDescent="0.2">
      <c r="B19"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355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351</v>
      </c>
      <c r="C9" s="17">
        <v>0.129882280019463</v>
      </c>
      <c r="D9" s="17">
        <v>0.113506412208635</v>
      </c>
      <c r="E9" s="17">
        <v>0.14586905813387799</v>
      </c>
      <c r="F9" s="17"/>
      <c r="G9" s="17">
        <v>0.15954350438464401</v>
      </c>
      <c r="H9" s="17">
        <v>0.14928541185122801</v>
      </c>
      <c r="I9" s="17">
        <v>0.10566803980112099</v>
      </c>
      <c r="J9" s="17">
        <v>0.13451830667506401</v>
      </c>
      <c r="K9" s="17">
        <v>0.11255170484449201</v>
      </c>
      <c r="L9" s="17">
        <v>0.12204571066348199</v>
      </c>
      <c r="M9" s="17"/>
      <c r="N9" s="17">
        <v>0.11335971269223601</v>
      </c>
      <c r="O9" s="17">
        <v>9.1490964178541703E-2</v>
      </c>
      <c r="P9" s="17">
        <v>0.114889779795316</v>
      </c>
      <c r="Q9" s="17">
        <v>0.110557048080535</v>
      </c>
      <c r="R9" s="17">
        <v>0.12011508339252</v>
      </c>
      <c r="S9" s="17">
        <v>0.15760420554312399</v>
      </c>
      <c r="T9" s="17">
        <v>0.18258579468316599</v>
      </c>
      <c r="U9" s="17">
        <v>0.166058438278679</v>
      </c>
      <c r="V9" s="17">
        <v>0.15792213803149899</v>
      </c>
      <c r="W9" s="17">
        <v>0.13981510757249199</v>
      </c>
      <c r="X9" s="17">
        <v>0.10419865854501401</v>
      </c>
      <c r="Y9" s="17">
        <v>0.132592767790085</v>
      </c>
      <c r="Z9" s="17"/>
      <c r="AA9" s="17">
        <v>0.14464117740150501</v>
      </c>
      <c r="AB9" s="17">
        <v>0.14551639688243401</v>
      </c>
      <c r="AC9" s="17">
        <v>9.8117109604088704E-2</v>
      </c>
      <c r="AD9" s="17">
        <v>0.107936950804726</v>
      </c>
      <c r="AE9" s="17">
        <v>0.11661130291737901</v>
      </c>
      <c r="AF9" s="17"/>
      <c r="AG9" s="17">
        <v>0.14542507019352799</v>
      </c>
      <c r="AH9" s="17">
        <v>0.13144584676818299</v>
      </c>
      <c r="AI9" s="17">
        <v>8.5570617206999794E-2</v>
      </c>
      <c r="AJ9" s="17">
        <v>0.121676544978014</v>
      </c>
      <c r="AK9" s="17">
        <v>0.12618904970968201</v>
      </c>
    </row>
    <row r="10" spans="2:37" ht="16" x14ac:dyDescent="0.2">
      <c r="B10" s="18" t="s">
        <v>352</v>
      </c>
      <c r="C10" s="17">
        <v>0.23021302637094099</v>
      </c>
      <c r="D10" s="17">
        <v>0.222433890149625</v>
      </c>
      <c r="E10" s="17">
        <v>0.23780733075398999</v>
      </c>
      <c r="F10" s="17"/>
      <c r="G10" s="17">
        <v>0.230482924816134</v>
      </c>
      <c r="H10" s="17">
        <v>0.253193995194187</v>
      </c>
      <c r="I10" s="17">
        <v>0.27674834975344897</v>
      </c>
      <c r="J10" s="17">
        <v>0.20292292655578301</v>
      </c>
      <c r="K10" s="17">
        <v>0.243208659645129</v>
      </c>
      <c r="L10" s="17">
        <v>0.187091653855288</v>
      </c>
      <c r="M10" s="17"/>
      <c r="N10" s="17">
        <v>0.27189323090902001</v>
      </c>
      <c r="O10" s="17">
        <v>0.222053211515019</v>
      </c>
      <c r="P10" s="17">
        <v>0.23300519780176401</v>
      </c>
      <c r="Q10" s="17">
        <v>0.17109512955412601</v>
      </c>
      <c r="R10" s="17">
        <v>0.31539959461953498</v>
      </c>
      <c r="S10" s="17">
        <v>0.22324135448555699</v>
      </c>
      <c r="T10" s="17">
        <v>0.18723504098566399</v>
      </c>
      <c r="U10" s="17">
        <v>0.22985630033586699</v>
      </c>
      <c r="V10" s="17">
        <v>0.242175149265107</v>
      </c>
      <c r="W10" s="17">
        <v>0.22472710548348801</v>
      </c>
      <c r="X10" s="17">
        <v>0.18343133747103799</v>
      </c>
      <c r="Y10" s="17">
        <v>0.22808488369638899</v>
      </c>
      <c r="Z10" s="17"/>
      <c r="AA10" s="17">
        <v>0.22262876000398599</v>
      </c>
      <c r="AB10" s="17">
        <v>0.23798456200427501</v>
      </c>
      <c r="AC10" s="17">
        <v>0.22936692150178101</v>
      </c>
      <c r="AD10" s="17">
        <v>0.24174474844229399</v>
      </c>
      <c r="AE10" s="17">
        <v>0.25422108093912399</v>
      </c>
      <c r="AF10" s="17"/>
      <c r="AG10" s="17">
        <v>0.24863034119420099</v>
      </c>
      <c r="AH10" s="17">
        <v>0.24031876222930501</v>
      </c>
      <c r="AI10" s="17">
        <v>0.21852621602015501</v>
      </c>
      <c r="AJ10" s="17">
        <v>0.213410451862829</v>
      </c>
      <c r="AK10" s="17">
        <v>0.20140104843589601</v>
      </c>
    </row>
    <row r="11" spans="2:37" ht="16" x14ac:dyDescent="0.2">
      <c r="B11" s="18" t="s">
        <v>353</v>
      </c>
      <c r="C11" s="17">
        <v>0.408672096581156</v>
      </c>
      <c r="D11" s="17">
        <v>0.421028909125161</v>
      </c>
      <c r="E11" s="17">
        <v>0.39660888120689902</v>
      </c>
      <c r="F11" s="17"/>
      <c r="G11" s="17">
        <v>0.285265922196968</v>
      </c>
      <c r="H11" s="17">
        <v>0.39240699305672799</v>
      </c>
      <c r="I11" s="17">
        <v>0.40458731999639302</v>
      </c>
      <c r="J11" s="17">
        <v>0.41278667929867702</v>
      </c>
      <c r="K11" s="17">
        <v>0.44108719597473101</v>
      </c>
      <c r="L11" s="17">
        <v>0.48165360330847501</v>
      </c>
      <c r="M11" s="17"/>
      <c r="N11" s="17">
        <v>0.39937195077318</v>
      </c>
      <c r="O11" s="17">
        <v>0.46305703432657802</v>
      </c>
      <c r="P11" s="17">
        <v>0.44558353347081697</v>
      </c>
      <c r="Q11" s="17">
        <v>0.465744401780601</v>
      </c>
      <c r="R11" s="17">
        <v>0.31406720762810802</v>
      </c>
      <c r="S11" s="17">
        <v>0.35019321528834302</v>
      </c>
      <c r="T11" s="17">
        <v>0.34838793864605699</v>
      </c>
      <c r="U11" s="17">
        <v>0.48978290988801698</v>
      </c>
      <c r="V11" s="17">
        <v>0.35998732702139502</v>
      </c>
      <c r="W11" s="17">
        <v>0.45726605172104201</v>
      </c>
      <c r="X11" s="17">
        <v>0.41858644739707701</v>
      </c>
      <c r="Y11" s="17">
        <v>0.41114233746352002</v>
      </c>
      <c r="Z11" s="17"/>
      <c r="AA11" s="17">
        <v>0.41222203251106099</v>
      </c>
      <c r="AB11" s="17">
        <v>0.409309537237732</v>
      </c>
      <c r="AC11" s="17">
        <v>0.44970659612359398</v>
      </c>
      <c r="AD11" s="17">
        <v>0.409985909396334</v>
      </c>
      <c r="AE11" s="17">
        <v>0.39009166695981501</v>
      </c>
      <c r="AF11" s="17"/>
      <c r="AG11" s="17">
        <v>0.41726026836520502</v>
      </c>
      <c r="AH11" s="17">
        <v>0.40158274945170902</v>
      </c>
      <c r="AI11" s="17">
        <v>0.49692620570831703</v>
      </c>
      <c r="AJ11" s="17">
        <v>0.41031047425404998</v>
      </c>
      <c r="AK11" s="17">
        <v>0.41887107381712502</v>
      </c>
    </row>
    <row r="12" spans="2:37" ht="16" x14ac:dyDescent="0.2">
      <c r="B12" s="18" t="s">
        <v>165</v>
      </c>
      <c r="C12" s="17">
        <v>0.159161702609664</v>
      </c>
      <c r="D12" s="17">
        <v>0.173892899463824</v>
      </c>
      <c r="E12" s="17">
        <v>0.14478051816266599</v>
      </c>
      <c r="F12" s="17"/>
      <c r="G12" s="17">
        <v>0.21936894479161501</v>
      </c>
      <c r="H12" s="17">
        <v>0.1545999453803</v>
      </c>
      <c r="I12" s="17">
        <v>0.14322708686091501</v>
      </c>
      <c r="J12" s="17">
        <v>0.16850059918274601</v>
      </c>
      <c r="K12" s="17">
        <v>0.14148798670187801</v>
      </c>
      <c r="L12" s="17">
        <v>0.140267960320032</v>
      </c>
      <c r="M12" s="17"/>
      <c r="N12" s="17">
        <v>0.14272904671761399</v>
      </c>
      <c r="O12" s="17">
        <v>0.15459837599645099</v>
      </c>
      <c r="P12" s="17">
        <v>0.122588016917973</v>
      </c>
      <c r="Q12" s="17">
        <v>0.20104747990597199</v>
      </c>
      <c r="R12" s="17">
        <v>0.160649648419041</v>
      </c>
      <c r="S12" s="17">
        <v>0.179214288711428</v>
      </c>
      <c r="T12" s="17">
        <v>0.189512035680756</v>
      </c>
      <c r="U12" s="17">
        <v>7.6531171823880903E-2</v>
      </c>
      <c r="V12" s="17">
        <v>0.15399926662744001</v>
      </c>
      <c r="W12" s="17">
        <v>0.14837621627032599</v>
      </c>
      <c r="X12" s="17">
        <v>0.197664852252637</v>
      </c>
      <c r="Y12" s="17">
        <v>0.180804069591668</v>
      </c>
      <c r="Z12" s="17"/>
      <c r="AA12" s="17">
        <v>0.16117738086519601</v>
      </c>
      <c r="AB12" s="17">
        <v>0.167351118946374</v>
      </c>
      <c r="AC12" s="17">
        <v>0.15144758500292399</v>
      </c>
      <c r="AD12" s="17">
        <v>0.172653246716234</v>
      </c>
      <c r="AE12" s="17">
        <v>0.15890217319015401</v>
      </c>
      <c r="AF12" s="17"/>
      <c r="AG12" s="17">
        <v>0.137513685740136</v>
      </c>
      <c r="AH12" s="17">
        <v>0.17655795469417501</v>
      </c>
      <c r="AI12" s="17">
        <v>0.13341655403757899</v>
      </c>
      <c r="AJ12" s="17">
        <v>0.18207849719064201</v>
      </c>
      <c r="AK12" s="17">
        <v>0.187570718094621</v>
      </c>
    </row>
    <row r="13" spans="2:37" ht="16" x14ac:dyDescent="0.2">
      <c r="B13" s="18" t="s">
        <v>116</v>
      </c>
      <c r="C13" s="17">
        <v>3.06204253195894E-2</v>
      </c>
      <c r="D13" s="17">
        <v>3.2825918860544999E-2</v>
      </c>
      <c r="E13" s="17">
        <v>2.84673341808887E-2</v>
      </c>
      <c r="F13" s="17"/>
      <c r="G13" s="17">
        <v>5.1661212647331499E-2</v>
      </c>
      <c r="H13" s="17">
        <v>2.7429875517261101E-2</v>
      </c>
      <c r="I13" s="17">
        <v>2.9083438070759401E-2</v>
      </c>
      <c r="J13" s="17">
        <v>3.9578262971956601E-2</v>
      </c>
      <c r="K13" s="17">
        <v>2.1469541240002499E-2</v>
      </c>
      <c r="L13" s="17">
        <v>1.9422609317661599E-2</v>
      </c>
      <c r="M13" s="17"/>
      <c r="N13" s="17">
        <v>3.5217368959262398E-2</v>
      </c>
      <c r="O13" s="17">
        <v>2.1883253846508601E-2</v>
      </c>
      <c r="P13" s="17">
        <v>2.1459023951575201E-2</v>
      </c>
      <c r="Q13" s="17">
        <v>1.76766144530612E-2</v>
      </c>
      <c r="R13" s="17">
        <v>4.9861390971230997E-2</v>
      </c>
      <c r="S13" s="17">
        <v>4.75109113228133E-2</v>
      </c>
      <c r="T13" s="17">
        <v>3.6470079481945597E-2</v>
      </c>
      <c r="U13" s="17">
        <v>0</v>
      </c>
      <c r="V13" s="17">
        <v>4.2144971713276497E-2</v>
      </c>
      <c r="W13" s="17">
        <v>2.0244849589799E-2</v>
      </c>
      <c r="X13" s="17">
        <v>3.0661641923536199E-2</v>
      </c>
      <c r="Y13" s="17">
        <v>2.8768974608184301E-2</v>
      </c>
      <c r="Z13" s="17"/>
      <c r="AA13" s="17">
        <v>3.8989089283768701E-2</v>
      </c>
      <c r="AB13" s="17">
        <v>2.05670329646238E-2</v>
      </c>
      <c r="AC13" s="17">
        <v>1.57430916906088E-2</v>
      </c>
      <c r="AD13" s="17">
        <v>3.43997605469617E-2</v>
      </c>
      <c r="AE13" s="17">
        <v>2.3638674388171299E-2</v>
      </c>
      <c r="AF13" s="17"/>
      <c r="AG13" s="17">
        <v>2.7279828397340999E-2</v>
      </c>
      <c r="AH13" s="17">
        <v>2.4334802267974399E-2</v>
      </c>
      <c r="AI13" s="17">
        <v>1.8856732343064099E-2</v>
      </c>
      <c r="AJ13" s="17">
        <v>2.63549967833339E-2</v>
      </c>
      <c r="AK13" s="17">
        <v>3.4561361360975103E-2</v>
      </c>
    </row>
    <row r="14" spans="2:37" ht="16" x14ac:dyDescent="0.2">
      <c r="B14" s="18" t="s">
        <v>153</v>
      </c>
      <c r="C14" s="19">
        <v>4.14504690991837E-2</v>
      </c>
      <c r="D14" s="19">
        <v>3.6311970192211503E-2</v>
      </c>
      <c r="E14" s="19">
        <v>4.6466877561678097E-2</v>
      </c>
      <c r="F14" s="19"/>
      <c r="G14" s="19">
        <v>5.3677491163306799E-2</v>
      </c>
      <c r="H14" s="19">
        <v>2.3083779000294201E-2</v>
      </c>
      <c r="I14" s="19">
        <v>4.0685765517361701E-2</v>
      </c>
      <c r="J14" s="19">
        <v>4.1693225315775601E-2</v>
      </c>
      <c r="K14" s="19">
        <v>4.0194911593766501E-2</v>
      </c>
      <c r="L14" s="19">
        <v>4.9518462535063E-2</v>
      </c>
      <c r="M14" s="19"/>
      <c r="N14" s="19">
        <v>3.74286899486884E-2</v>
      </c>
      <c r="O14" s="19">
        <v>4.6917160136901198E-2</v>
      </c>
      <c r="P14" s="19">
        <v>6.2474448062554699E-2</v>
      </c>
      <c r="Q14" s="19">
        <v>3.3879326225705199E-2</v>
      </c>
      <c r="R14" s="19">
        <v>3.9907074969565803E-2</v>
      </c>
      <c r="S14" s="19">
        <v>4.2236024648736097E-2</v>
      </c>
      <c r="T14" s="19">
        <v>5.5809110522410998E-2</v>
      </c>
      <c r="U14" s="19">
        <v>3.7771179673555998E-2</v>
      </c>
      <c r="V14" s="19">
        <v>4.3771147341282499E-2</v>
      </c>
      <c r="W14" s="19">
        <v>9.5706693628532704E-3</v>
      </c>
      <c r="X14" s="19">
        <v>6.5457062410697306E-2</v>
      </c>
      <c r="Y14" s="19">
        <v>1.8606966850154099E-2</v>
      </c>
      <c r="Z14" s="19"/>
      <c r="AA14" s="19">
        <v>2.0341559934485099E-2</v>
      </c>
      <c r="AB14" s="19">
        <v>1.92713519645599E-2</v>
      </c>
      <c r="AC14" s="19">
        <v>5.5618696077003697E-2</v>
      </c>
      <c r="AD14" s="19">
        <v>3.3279384093450201E-2</v>
      </c>
      <c r="AE14" s="19">
        <v>5.6535101605357602E-2</v>
      </c>
      <c r="AF14" s="19"/>
      <c r="AG14" s="19">
        <v>2.38908061095888E-2</v>
      </c>
      <c r="AH14" s="19">
        <v>2.57598845886545E-2</v>
      </c>
      <c r="AI14" s="19">
        <v>4.6703674683884901E-2</v>
      </c>
      <c r="AJ14" s="19">
        <v>4.6169034931130302E-2</v>
      </c>
      <c r="AK14" s="19">
        <v>3.1406748581700797E-2</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356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351</v>
      </c>
      <c r="C9" s="17">
        <v>0.136578130461153</v>
      </c>
      <c r="D9" s="17">
        <v>0.127517919602466</v>
      </c>
      <c r="E9" s="17">
        <v>0.14542307122037701</v>
      </c>
      <c r="F9" s="17"/>
      <c r="G9" s="17">
        <v>0.15333582188342801</v>
      </c>
      <c r="H9" s="17">
        <v>0.14655736957031401</v>
      </c>
      <c r="I9" s="17">
        <v>0.100018180487083</v>
      </c>
      <c r="J9" s="17">
        <v>0.12676200909121399</v>
      </c>
      <c r="K9" s="17">
        <v>0.14592261045289701</v>
      </c>
      <c r="L9" s="17">
        <v>0.14874670768534201</v>
      </c>
      <c r="M9" s="17"/>
      <c r="N9" s="17">
        <v>0.12972214427037601</v>
      </c>
      <c r="O9" s="17">
        <v>0.111001832353884</v>
      </c>
      <c r="P9" s="17">
        <v>0.12544809642716001</v>
      </c>
      <c r="Q9" s="17">
        <v>0.15917692076064099</v>
      </c>
      <c r="R9" s="17">
        <v>0.16821971412834699</v>
      </c>
      <c r="S9" s="17">
        <v>0.107367026492779</v>
      </c>
      <c r="T9" s="17">
        <v>0.18842390000411799</v>
      </c>
      <c r="U9" s="17">
        <v>0.12984464601137199</v>
      </c>
      <c r="V9" s="17">
        <v>0.109949383285615</v>
      </c>
      <c r="W9" s="17">
        <v>0.15516262369380801</v>
      </c>
      <c r="X9" s="17">
        <v>0.12564509003878799</v>
      </c>
      <c r="Y9" s="17">
        <v>0.18660174702207299</v>
      </c>
      <c r="Z9" s="17"/>
      <c r="AA9" s="17">
        <v>0.12096153519882601</v>
      </c>
      <c r="AB9" s="17">
        <v>0.15053606306707101</v>
      </c>
      <c r="AC9" s="17">
        <v>0.10539641226728599</v>
      </c>
      <c r="AD9" s="17">
        <v>0.15638256711294099</v>
      </c>
      <c r="AE9" s="17">
        <v>0.131099430998108</v>
      </c>
      <c r="AF9" s="17"/>
      <c r="AG9" s="17">
        <v>0.13141767586674999</v>
      </c>
      <c r="AH9" s="17">
        <v>0.151385779486857</v>
      </c>
      <c r="AI9" s="17">
        <v>6.8996977705395507E-2</v>
      </c>
      <c r="AJ9" s="17">
        <v>0.13561264130835499</v>
      </c>
      <c r="AK9" s="17">
        <v>0.12915413718006799</v>
      </c>
    </row>
    <row r="10" spans="2:37" ht="16" x14ac:dyDescent="0.2">
      <c r="B10" s="18" t="s">
        <v>352</v>
      </c>
      <c r="C10" s="17">
        <v>0.23211481197754599</v>
      </c>
      <c r="D10" s="17">
        <v>0.231296003931106</v>
      </c>
      <c r="E10" s="17">
        <v>0.23291416519094499</v>
      </c>
      <c r="F10" s="17"/>
      <c r="G10" s="17">
        <v>0.21879154005351101</v>
      </c>
      <c r="H10" s="17">
        <v>0.25568746443060603</v>
      </c>
      <c r="I10" s="17">
        <v>0.24497950023465201</v>
      </c>
      <c r="J10" s="17">
        <v>0.21965255333334399</v>
      </c>
      <c r="K10" s="17">
        <v>0.20884224714063099</v>
      </c>
      <c r="L10" s="17">
        <v>0.237080088244294</v>
      </c>
      <c r="M10" s="17"/>
      <c r="N10" s="17">
        <v>0.228452977095008</v>
      </c>
      <c r="O10" s="17">
        <v>0.247426990072142</v>
      </c>
      <c r="P10" s="17">
        <v>0.21535120061074201</v>
      </c>
      <c r="Q10" s="17">
        <v>0.14202674663811399</v>
      </c>
      <c r="R10" s="17">
        <v>0.24361439985667099</v>
      </c>
      <c r="S10" s="17">
        <v>0.262533694598997</v>
      </c>
      <c r="T10" s="17">
        <v>0.183453243505417</v>
      </c>
      <c r="U10" s="17">
        <v>0.27529270438005099</v>
      </c>
      <c r="V10" s="17">
        <v>0.225606962943006</v>
      </c>
      <c r="W10" s="17">
        <v>0.26702611844877</v>
      </c>
      <c r="X10" s="17">
        <v>0.27181492172680799</v>
      </c>
      <c r="Y10" s="17">
        <v>0.30433302890964098</v>
      </c>
      <c r="Z10" s="17"/>
      <c r="AA10" s="17">
        <v>0.25048827677206298</v>
      </c>
      <c r="AB10" s="17">
        <v>0.24537674513279201</v>
      </c>
      <c r="AC10" s="17">
        <v>0.19521401001432001</v>
      </c>
      <c r="AD10" s="17">
        <v>0.24525257990913499</v>
      </c>
      <c r="AE10" s="17">
        <v>0.22777300115605201</v>
      </c>
      <c r="AF10" s="17"/>
      <c r="AG10" s="17">
        <v>0.26324615812682201</v>
      </c>
      <c r="AH10" s="17">
        <v>0.22444077056126399</v>
      </c>
      <c r="AI10" s="17">
        <v>0.21052691352008801</v>
      </c>
      <c r="AJ10" s="17">
        <v>0.25131455357861299</v>
      </c>
      <c r="AK10" s="17">
        <v>0.21339112237319299</v>
      </c>
    </row>
    <row r="11" spans="2:37" ht="16" x14ac:dyDescent="0.2">
      <c r="B11" s="18" t="s">
        <v>353</v>
      </c>
      <c r="C11" s="17">
        <v>0.36939426569700301</v>
      </c>
      <c r="D11" s="17">
        <v>0.36198291512383202</v>
      </c>
      <c r="E11" s="17">
        <v>0.37662952299818397</v>
      </c>
      <c r="F11" s="17"/>
      <c r="G11" s="17">
        <v>0.318581799625624</v>
      </c>
      <c r="H11" s="17">
        <v>0.35558193309488201</v>
      </c>
      <c r="I11" s="17">
        <v>0.40788367760855998</v>
      </c>
      <c r="J11" s="17">
        <v>0.329956447898545</v>
      </c>
      <c r="K11" s="17">
        <v>0.41756961300024797</v>
      </c>
      <c r="L11" s="17">
        <v>0.38263248010797402</v>
      </c>
      <c r="M11" s="17"/>
      <c r="N11" s="17">
        <v>0.37480669834261698</v>
      </c>
      <c r="O11" s="17">
        <v>0.36624478037143099</v>
      </c>
      <c r="P11" s="17">
        <v>0.38322324808629799</v>
      </c>
      <c r="Q11" s="17">
        <v>0.41901180600035198</v>
      </c>
      <c r="R11" s="17">
        <v>0.37721084230718299</v>
      </c>
      <c r="S11" s="17">
        <v>0.381018291605774</v>
      </c>
      <c r="T11" s="17">
        <v>0.36588366668692102</v>
      </c>
      <c r="U11" s="17">
        <v>0.42507145058116103</v>
      </c>
      <c r="V11" s="17">
        <v>0.35833136371871499</v>
      </c>
      <c r="W11" s="17">
        <v>0.343786769544277</v>
      </c>
      <c r="X11" s="17">
        <v>0.300876024451872</v>
      </c>
      <c r="Y11" s="17">
        <v>0.28620144455896601</v>
      </c>
      <c r="Z11" s="17"/>
      <c r="AA11" s="17">
        <v>0.39621206255990798</v>
      </c>
      <c r="AB11" s="17">
        <v>0.37281199100113799</v>
      </c>
      <c r="AC11" s="17">
        <v>0.41987231082288201</v>
      </c>
      <c r="AD11" s="17">
        <v>0.34480242030793701</v>
      </c>
      <c r="AE11" s="17">
        <v>0.34854316176103001</v>
      </c>
      <c r="AF11" s="17"/>
      <c r="AG11" s="17">
        <v>0.37828634909888598</v>
      </c>
      <c r="AH11" s="17">
        <v>0.37622233719952097</v>
      </c>
      <c r="AI11" s="17">
        <v>0.41021108690526298</v>
      </c>
      <c r="AJ11" s="17">
        <v>0.328414426623926</v>
      </c>
      <c r="AK11" s="17">
        <v>0.41357463140891798</v>
      </c>
    </row>
    <row r="12" spans="2:37" ht="16" x14ac:dyDescent="0.2">
      <c r="B12" s="18" t="s">
        <v>165</v>
      </c>
      <c r="C12" s="17">
        <v>0.17645314911594401</v>
      </c>
      <c r="D12" s="17">
        <v>0.18796796033399299</v>
      </c>
      <c r="E12" s="17">
        <v>0.16521192916358299</v>
      </c>
      <c r="F12" s="17"/>
      <c r="G12" s="17">
        <v>0.186195818491902</v>
      </c>
      <c r="H12" s="17">
        <v>0.161522341707346</v>
      </c>
      <c r="I12" s="17">
        <v>0.157380456092788</v>
      </c>
      <c r="J12" s="17">
        <v>0.22160459834097801</v>
      </c>
      <c r="K12" s="17">
        <v>0.16241703115984399</v>
      </c>
      <c r="L12" s="17">
        <v>0.17039909922487101</v>
      </c>
      <c r="M12" s="17"/>
      <c r="N12" s="17">
        <v>0.15259962390246901</v>
      </c>
      <c r="O12" s="17">
        <v>0.20384368873646899</v>
      </c>
      <c r="P12" s="17">
        <v>0.21521302741904999</v>
      </c>
      <c r="Q12" s="17">
        <v>0.17808018236041201</v>
      </c>
      <c r="R12" s="17">
        <v>0.11132862232387999</v>
      </c>
      <c r="S12" s="17">
        <v>0.214040141349601</v>
      </c>
      <c r="T12" s="17">
        <v>0.17934788173668101</v>
      </c>
      <c r="U12" s="17">
        <v>0.10104130429727599</v>
      </c>
      <c r="V12" s="17">
        <v>0.207000286549653</v>
      </c>
      <c r="W12" s="17">
        <v>0.15450810547194299</v>
      </c>
      <c r="X12" s="17">
        <v>0.17899966673505399</v>
      </c>
      <c r="Y12" s="17">
        <v>0.14217566684831401</v>
      </c>
      <c r="Z12" s="17"/>
      <c r="AA12" s="17">
        <v>0.179544363034568</v>
      </c>
      <c r="AB12" s="17">
        <v>0.16604832780388001</v>
      </c>
      <c r="AC12" s="17">
        <v>0.21154105157213399</v>
      </c>
      <c r="AD12" s="17">
        <v>0.17813754264453599</v>
      </c>
      <c r="AE12" s="17">
        <v>0.18996719237614901</v>
      </c>
      <c r="AF12" s="17"/>
      <c r="AG12" s="17">
        <v>0.16904473340696899</v>
      </c>
      <c r="AH12" s="17">
        <v>0.170744082737085</v>
      </c>
      <c r="AI12" s="17">
        <v>0.24492392230577201</v>
      </c>
      <c r="AJ12" s="17">
        <v>0.19394455758496701</v>
      </c>
      <c r="AK12" s="17">
        <v>0.15340999933302499</v>
      </c>
    </row>
    <row r="13" spans="2:37" ht="16" x14ac:dyDescent="0.2">
      <c r="B13" s="18" t="s">
        <v>116</v>
      </c>
      <c r="C13" s="17">
        <v>5.4441075165540698E-2</v>
      </c>
      <c r="D13" s="17">
        <v>6.1151702105777798E-2</v>
      </c>
      <c r="E13" s="17">
        <v>4.7889892343263803E-2</v>
      </c>
      <c r="F13" s="17"/>
      <c r="G13" s="17">
        <v>7.3065029180123406E-2</v>
      </c>
      <c r="H13" s="17">
        <v>5.1870341438621202E-2</v>
      </c>
      <c r="I13" s="17">
        <v>6.1058982547683202E-2</v>
      </c>
      <c r="J13" s="17">
        <v>6.1805758333438099E-2</v>
      </c>
      <c r="K13" s="17">
        <v>3.3219317676207803E-2</v>
      </c>
      <c r="L13" s="17">
        <v>4.71066301532959E-2</v>
      </c>
      <c r="M13" s="17"/>
      <c r="N13" s="17">
        <v>7.0138030532034004E-2</v>
      </c>
      <c r="O13" s="17">
        <v>4.67963463056425E-2</v>
      </c>
      <c r="P13" s="17">
        <v>2.9890340231378602E-2</v>
      </c>
      <c r="Q13" s="17">
        <v>7.5437104542262101E-2</v>
      </c>
      <c r="R13" s="17">
        <v>6.0265305790259301E-2</v>
      </c>
      <c r="S13" s="17">
        <v>1.47106925986762E-2</v>
      </c>
      <c r="T13" s="17">
        <v>4.9666622814528903E-2</v>
      </c>
      <c r="U13" s="17">
        <v>3.0480532860354501E-2</v>
      </c>
      <c r="V13" s="17">
        <v>7.3108131497407705E-2</v>
      </c>
      <c r="W13" s="17">
        <v>5.79661240315043E-2</v>
      </c>
      <c r="X13" s="17">
        <v>6.7275170806076201E-2</v>
      </c>
      <c r="Y13" s="17">
        <v>6.6136573724200703E-2</v>
      </c>
      <c r="Z13" s="17"/>
      <c r="AA13" s="17">
        <v>4.7305270357156301E-2</v>
      </c>
      <c r="AB13" s="17">
        <v>5.1002372523258899E-2</v>
      </c>
      <c r="AC13" s="17">
        <v>3.6584475011931301E-2</v>
      </c>
      <c r="AD13" s="17">
        <v>5.1548453567970803E-2</v>
      </c>
      <c r="AE13" s="17">
        <v>4.1685135030329903E-2</v>
      </c>
      <c r="AF13" s="17"/>
      <c r="AG13" s="17">
        <v>4.0114580249276097E-2</v>
      </c>
      <c r="AH13" s="17">
        <v>5.3164805553485003E-2</v>
      </c>
      <c r="AI13" s="17">
        <v>4.5698269967668702E-2</v>
      </c>
      <c r="AJ13" s="17">
        <v>5.8642668916824799E-2</v>
      </c>
      <c r="AK13" s="17">
        <v>5.3255947672886002E-2</v>
      </c>
    </row>
    <row r="14" spans="2:37" ht="16" x14ac:dyDescent="0.2">
      <c r="B14" s="18" t="s">
        <v>153</v>
      </c>
      <c r="C14" s="19">
        <v>3.1018567582810699E-2</v>
      </c>
      <c r="D14" s="19">
        <v>3.0083498902827601E-2</v>
      </c>
      <c r="E14" s="19">
        <v>3.1931419083648202E-2</v>
      </c>
      <c r="F14" s="19"/>
      <c r="G14" s="19">
        <v>5.0029990765412202E-2</v>
      </c>
      <c r="H14" s="19">
        <v>2.87805497582296E-2</v>
      </c>
      <c r="I14" s="19">
        <v>2.8679203029233401E-2</v>
      </c>
      <c r="J14" s="19">
        <v>4.0218633002482698E-2</v>
      </c>
      <c r="K14" s="19">
        <v>3.20291805701719E-2</v>
      </c>
      <c r="L14" s="19">
        <v>1.4034994584224501E-2</v>
      </c>
      <c r="M14" s="19"/>
      <c r="N14" s="19">
        <v>4.4280525857496901E-2</v>
      </c>
      <c r="O14" s="19">
        <v>2.46863621604324E-2</v>
      </c>
      <c r="P14" s="19">
        <v>3.0874087225372202E-2</v>
      </c>
      <c r="Q14" s="19">
        <v>2.6267239698219501E-2</v>
      </c>
      <c r="R14" s="19">
        <v>3.9361115593659603E-2</v>
      </c>
      <c r="S14" s="19">
        <v>2.0330153354173399E-2</v>
      </c>
      <c r="T14" s="19">
        <v>3.32246852523349E-2</v>
      </c>
      <c r="U14" s="19">
        <v>3.8269361869785398E-2</v>
      </c>
      <c r="V14" s="19">
        <v>2.6003872005602099E-2</v>
      </c>
      <c r="W14" s="19">
        <v>2.1550258809696899E-2</v>
      </c>
      <c r="X14" s="19">
        <v>5.5389126241401097E-2</v>
      </c>
      <c r="Y14" s="19">
        <v>1.4551538936806101E-2</v>
      </c>
      <c r="Z14" s="19"/>
      <c r="AA14" s="19">
        <v>5.4884920774797598E-3</v>
      </c>
      <c r="AB14" s="19">
        <v>1.42245004718583E-2</v>
      </c>
      <c r="AC14" s="19">
        <v>3.1391740311447397E-2</v>
      </c>
      <c r="AD14" s="19">
        <v>2.38764364574802E-2</v>
      </c>
      <c r="AE14" s="19">
        <v>6.0932078678332703E-2</v>
      </c>
      <c r="AF14" s="19"/>
      <c r="AG14" s="19">
        <v>1.7890503251297599E-2</v>
      </c>
      <c r="AH14" s="19">
        <v>2.4042224461788601E-2</v>
      </c>
      <c r="AI14" s="19">
        <v>1.9642829595813201E-2</v>
      </c>
      <c r="AJ14" s="19">
        <v>3.2071151987313799E-2</v>
      </c>
      <c r="AK14" s="19">
        <v>3.7214162031910802E-2</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357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351</v>
      </c>
      <c r="C9" s="17">
        <v>0.13085368808966399</v>
      </c>
      <c r="D9" s="17">
        <v>0.119119296289731</v>
      </c>
      <c r="E9" s="17">
        <v>0.142309271401658</v>
      </c>
      <c r="F9" s="17"/>
      <c r="G9" s="17">
        <v>0.186751553138363</v>
      </c>
      <c r="H9" s="17">
        <v>0.13722068120439901</v>
      </c>
      <c r="I9" s="17">
        <v>0.127419325106398</v>
      </c>
      <c r="J9" s="17">
        <v>0.11037813023552399</v>
      </c>
      <c r="K9" s="17">
        <v>0.12942421152582001</v>
      </c>
      <c r="L9" s="17">
        <v>0.10908902139934799</v>
      </c>
      <c r="M9" s="17"/>
      <c r="N9" s="17">
        <v>0.12602771258627299</v>
      </c>
      <c r="O9" s="17">
        <v>8.9507702736324204E-2</v>
      </c>
      <c r="P9" s="17">
        <v>0.116159062188763</v>
      </c>
      <c r="Q9" s="17">
        <v>0.10674355069395799</v>
      </c>
      <c r="R9" s="17">
        <v>0.18900601471814801</v>
      </c>
      <c r="S9" s="17">
        <v>0.120112757911568</v>
      </c>
      <c r="T9" s="17">
        <v>0.15239686800630201</v>
      </c>
      <c r="U9" s="17">
        <v>0.158644004879883</v>
      </c>
      <c r="V9" s="17">
        <v>0.111534173997581</v>
      </c>
      <c r="W9" s="17">
        <v>0.18571713789243899</v>
      </c>
      <c r="X9" s="17">
        <v>0.112111400421725</v>
      </c>
      <c r="Y9" s="17">
        <v>0.18380293697564601</v>
      </c>
      <c r="Z9" s="17"/>
      <c r="AA9" s="17">
        <v>0.12782350889222999</v>
      </c>
      <c r="AB9" s="17">
        <v>0.15142346540496401</v>
      </c>
      <c r="AC9" s="17">
        <v>9.6826828000260295E-2</v>
      </c>
      <c r="AD9" s="17">
        <v>0.11216462018830201</v>
      </c>
      <c r="AE9" s="17">
        <v>0.14853598924630501</v>
      </c>
      <c r="AF9" s="17"/>
      <c r="AG9" s="17">
        <v>9.7608412160508307E-2</v>
      </c>
      <c r="AH9" s="17">
        <v>0.14479605935888901</v>
      </c>
      <c r="AI9" s="17">
        <v>7.4531060856770304E-2</v>
      </c>
      <c r="AJ9" s="17">
        <v>0.13393335669547199</v>
      </c>
      <c r="AK9" s="17">
        <v>0.17770207530332299</v>
      </c>
    </row>
    <row r="10" spans="2:37" ht="16" x14ac:dyDescent="0.2">
      <c r="B10" s="18" t="s">
        <v>352</v>
      </c>
      <c r="C10" s="17">
        <v>0.20147782576381801</v>
      </c>
      <c r="D10" s="17">
        <v>0.19733375270800599</v>
      </c>
      <c r="E10" s="17">
        <v>0.20552343587734001</v>
      </c>
      <c r="F10" s="17"/>
      <c r="G10" s="17">
        <v>0.19302124852872801</v>
      </c>
      <c r="H10" s="17">
        <v>0.29291975967341499</v>
      </c>
      <c r="I10" s="17">
        <v>0.226486566987009</v>
      </c>
      <c r="J10" s="17">
        <v>0.17836203614062199</v>
      </c>
      <c r="K10" s="17">
        <v>0.156010463452497</v>
      </c>
      <c r="L10" s="17">
        <v>0.161890942344909</v>
      </c>
      <c r="M10" s="17"/>
      <c r="N10" s="17">
        <v>0.26261439848844598</v>
      </c>
      <c r="O10" s="17">
        <v>0.180468577930924</v>
      </c>
      <c r="P10" s="17">
        <v>0.28305267233787701</v>
      </c>
      <c r="Q10" s="17">
        <v>0.16036522131844599</v>
      </c>
      <c r="R10" s="17">
        <v>0.18228047975335401</v>
      </c>
      <c r="S10" s="17">
        <v>0.17972147799433499</v>
      </c>
      <c r="T10" s="17">
        <v>0.142618221934322</v>
      </c>
      <c r="U10" s="17">
        <v>0.17731087902092901</v>
      </c>
      <c r="V10" s="17">
        <v>0.18749899644038401</v>
      </c>
      <c r="W10" s="17">
        <v>0.170561806522568</v>
      </c>
      <c r="X10" s="17">
        <v>0.26716632312858402</v>
      </c>
      <c r="Y10" s="17">
        <v>0.246811647161049</v>
      </c>
      <c r="Z10" s="17"/>
      <c r="AA10" s="17">
        <v>0.21848836019534201</v>
      </c>
      <c r="AB10" s="17">
        <v>0.23377022312363699</v>
      </c>
      <c r="AC10" s="17">
        <v>0.18356681542013101</v>
      </c>
      <c r="AD10" s="17">
        <v>0.203411905265901</v>
      </c>
      <c r="AE10" s="17">
        <v>0.24853745192771401</v>
      </c>
      <c r="AF10" s="17"/>
      <c r="AG10" s="17">
        <v>0.222871416655431</v>
      </c>
      <c r="AH10" s="17">
        <v>0.20647555178421201</v>
      </c>
      <c r="AI10" s="17">
        <v>0.19611602481163301</v>
      </c>
      <c r="AJ10" s="17">
        <v>0.17061481611777901</v>
      </c>
      <c r="AK10" s="17">
        <v>0.21889717193918301</v>
      </c>
    </row>
    <row r="11" spans="2:37" ht="16" x14ac:dyDescent="0.2">
      <c r="B11" s="18" t="s">
        <v>353</v>
      </c>
      <c r="C11" s="17">
        <v>0.34695759530850301</v>
      </c>
      <c r="D11" s="17">
        <v>0.33835806474894198</v>
      </c>
      <c r="E11" s="17">
        <v>0.35535280150655002</v>
      </c>
      <c r="F11" s="17"/>
      <c r="G11" s="17">
        <v>0.33743420411797398</v>
      </c>
      <c r="H11" s="17">
        <v>0.36078375304814903</v>
      </c>
      <c r="I11" s="17">
        <v>0.372134936401604</v>
      </c>
      <c r="J11" s="17">
        <v>0.32439634591336303</v>
      </c>
      <c r="K11" s="17">
        <v>0.30924979889365201</v>
      </c>
      <c r="L11" s="17">
        <v>0.36518360283725898</v>
      </c>
      <c r="M11" s="17"/>
      <c r="N11" s="17">
        <v>0.32371872073497598</v>
      </c>
      <c r="O11" s="17">
        <v>0.37220475009832399</v>
      </c>
      <c r="P11" s="17">
        <v>0.33885090688802599</v>
      </c>
      <c r="Q11" s="17">
        <v>0.35779552075938198</v>
      </c>
      <c r="R11" s="17">
        <v>0.317242350814611</v>
      </c>
      <c r="S11" s="17">
        <v>0.39765060178205303</v>
      </c>
      <c r="T11" s="17">
        <v>0.35243388800083603</v>
      </c>
      <c r="U11" s="17">
        <v>0.39449871379922302</v>
      </c>
      <c r="V11" s="17">
        <v>0.37109010446145901</v>
      </c>
      <c r="W11" s="17">
        <v>0.30011370102782198</v>
      </c>
      <c r="X11" s="17">
        <v>0.27317312476132999</v>
      </c>
      <c r="Y11" s="17">
        <v>0.34971462120744001</v>
      </c>
      <c r="Z11" s="17"/>
      <c r="AA11" s="17">
        <v>0.29244148722747898</v>
      </c>
      <c r="AB11" s="17">
        <v>0.36200786702306298</v>
      </c>
      <c r="AC11" s="17">
        <v>0.39007465969668298</v>
      </c>
      <c r="AD11" s="17">
        <v>0.353390039843134</v>
      </c>
      <c r="AE11" s="17">
        <v>0.31304596850008598</v>
      </c>
      <c r="AF11" s="17"/>
      <c r="AG11" s="17">
        <v>0.31624935005985599</v>
      </c>
      <c r="AH11" s="17">
        <v>0.36712069811584203</v>
      </c>
      <c r="AI11" s="17">
        <v>0.40891821049146998</v>
      </c>
      <c r="AJ11" s="17">
        <v>0.36768910766315099</v>
      </c>
      <c r="AK11" s="17">
        <v>0.32359357190851701</v>
      </c>
    </row>
    <row r="12" spans="2:37" ht="16" x14ac:dyDescent="0.2">
      <c r="B12" s="18" t="s">
        <v>165</v>
      </c>
      <c r="C12" s="17">
        <v>0.186165974598231</v>
      </c>
      <c r="D12" s="17">
        <v>0.203568436060722</v>
      </c>
      <c r="E12" s="17">
        <v>0.169176994639472</v>
      </c>
      <c r="F12" s="17"/>
      <c r="G12" s="17">
        <v>0.156521673224329</v>
      </c>
      <c r="H12" s="17">
        <v>0.127282567800832</v>
      </c>
      <c r="I12" s="17">
        <v>0.18263595317126</v>
      </c>
      <c r="J12" s="17">
        <v>0.21414373453152999</v>
      </c>
      <c r="K12" s="17">
        <v>0.24994764841992601</v>
      </c>
      <c r="L12" s="17">
        <v>0.19092385739281201</v>
      </c>
      <c r="M12" s="17"/>
      <c r="N12" s="17">
        <v>0.17074066553601899</v>
      </c>
      <c r="O12" s="17">
        <v>0.229031038049787</v>
      </c>
      <c r="P12" s="17">
        <v>0.12614038646873399</v>
      </c>
      <c r="Q12" s="17">
        <v>0.189960672301208</v>
      </c>
      <c r="R12" s="17">
        <v>0.19037516196368801</v>
      </c>
      <c r="S12" s="17">
        <v>0.16803999226168501</v>
      </c>
      <c r="T12" s="17">
        <v>0.18833848062419201</v>
      </c>
      <c r="U12" s="17">
        <v>0.153091766373573</v>
      </c>
      <c r="V12" s="17">
        <v>0.19183403281879799</v>
      </c>
      <c r="W12" s="17">
        <v>0.235449234970315</v>
      </c>
      <c r="X12" s="17">
        <v>0.18440536984136499</v>
      </c>
      <c r="Y12" s="17">
        <v>0.13693517426666699</v>
      </c>
      <c r="Z12" s="17"/>
      <c r="AA12" s="17">
        <v>0.21454019233152399</v>
      </c>
      <c r="AB12" s="17">
        <v>0.15606580574897899</v>
      </c>
      <c r="AC12" s="17">
        <v>0.205810097429586</v>
      </c>
      <c r="AD12" s="17">
        <v>0.197943122368272</v>
      </c>
      <c r="AE12" s="17">
        <v>0.18050944457328699</v>
      </c>
      <c r="AF12" s="17"/>
      <c r="AG12" s="17">
        <v>0.22043433608429999</v>
      </c>
      <c r="AH12" s="17">
        <v>0.17163767704555999</v>
      </c>
      <c r="AI12" s="17">
        <v>0.21709221009965801</v>
      </c>
      <c r="AJ12" s="17">
        <v>0.192155668536828</v>
      </c>
      <c r="AK12" s="17">
        <v>0.17448922310548501</v>
      </c>
    </row>
    <row r="13" spans="2:37" ht="16" x14ac:dyDescent="0.2">
      <c r="B13" s="18" t="s">
        <v>116</v>
      </c>
      <c r="C13" s="17">
        <v>7.7176844708700801E-2</v>
      </c>
      <c r="D13" s="17">
        <v>8.7666070109061398E-2</v>
      </c>
      <c r="E13" s="17">
        <v>6.69368427127911E-2</v>
      </c>
      <c r="F13" s="17"/>
      <c r="G13" s="17">
        <v>7.1818414068743397E-2</v>
      </c>
      <c r="H13" s="17">
        <v>6.6997785634958104E-2</v>
      </c>
      <c r="I13" s="17">
        <v>4.5283049653836803E-2</v>
      </c>
      <c r="J13" s="17">
        <v>9.9866700432543906E-2</v>
      </c>
      <c r="K13" s="17">
        <v>8.5210340148238597E-2</v>
      </c>
      <c r="L13" s="17">
        <v>9.1053868903627905E-2</v>
      </c>
      <c r="M13" s="17"/>
      <c r="N13" s="17">
        <v>7.0126062786825399E-2</v>
      </c>
      <c r="O13" s="17">
        <v>7.4195954370194994E-2</v>
      </c>
      <c r="P13" s="17">
        <v>9.5018295503539102E-2</v>
      </c>
      <c r="Q13" s="17">
        <v>0.121422742533644</v>
      </c>
      <c r="R13" s="17">
        <v>6.7967924418417605E-2</v>
      </c>
      <c r="S13" s="17">
        <v>6.8149019019740395E-2</v>
      </c>
      <c r="T13" s="17">
        <v>8.1852149181557199E-2</v>
      </c>
      <c r="U13" s="17">
        <v>5.6488130817630197E-2</v>
      </c>
      <c r="V13" s="17">
        <v>9.7925058983415095E-2</v>
      </c>
      <c r="W13" s="17">
        <v>4.0628362710212702E-2</v>
      </c>
      <c r="X13" s="17">
        <v>8.3753835996314793E-2</v>
      </c>
      <c r="Y13" s="17">
        <v>2.9350570332542E-2</v>
      </c>
      <c r="Z13" s="17"/>
      <c r="AA13" s="17">
        <v>9.6483614502949303E-2</v>
      </c>
      <c r="AB13" s="17">
        <v>6.5514983365335205E-2</v>
      </c>
      <c r="AC13" s="17">
        <v>4.6316031384024098E-2</v>
      </c>
      <c r="AD13" s="17">
        <v>7.6808901520486694E-2</v>
      </c>
      <c r="AE13" s="17">
        <v>4.7682271812327599E-2</v>
      </c>
      <c r="AF13" s="17"/>
      <c r="AG13" s="17">
        <v>9.4558649332349198E-2</v>
      </c>
      <c r="AH13" s="17">
        <v>6.5626065200430794E-2</v>
      </c>
      <c r="AI13" s="17">
        <v>5.6310855409366999E-2</v>
      </c>
      <c r="AJ13" s="17">
        <v>8.7480850807717503E-2</v>
      </c>
      <c r="AK13" s="17">
        <v>6.4975519958018604E-2</v>
      </c>
    </row>
    <row r="14" spans="2:37" ht="16" x14ac:dyDescent="0.2">
      <c r="B14" s="18" t="s">
        <v>153</v>
      </c>
      <c r="C14" s="19">
        <v>5.7368071531080901E-2</v>
      </c>
      <c r="D14" s="19">
        <v>5.3954380083539602E-2</v>
      </c>
      <c r="E14" s="19">
        <v>6.0700653862188599E-2</v>
      </c>
      <c r="F14" s="19"/>
      <c r="G14" s="19">
        <v>5.4452906921863498E-2</v>
      </c>
      <c r="H14" s="19">
        <v>1.4795452638246101E-2</v>
      </c>
      <c r="I14" s="19">
        <v>4.6040168679891198E-2</v>
      </c>
      <c r="J14" s="19">
        <v>7.2853052746419206E-2</v>
      </c>
      <c r="K14" s="19">
        <v>7.0157537559866007E-2</v>
      </c>
      <c r="L14" s="19">
        <v>8.1858707122045099E-2</v>
      </c>
      <c r="M14" s="19"/>
      <c r="N14" s="19">
        <v>4.67724398674619E-2</v>
      </c>
      <c r="O14" s="19">
        <v>5.4591976814445498E-2</v>
      </c>
      <c r="P14" s="19">
        <v>4.0778676613060998E-2</v>
      </c>
      <c r="Q14" s="19">
        <v>6.3712292393362902E-2</v>
      </c>
      <c r="R14" s="19">
        <v>5.3128068331782498E-2</v>
      </c>
      <c r="S14" s="19">
        <v>6.6326151030618702E-2</v>
      </c>
      <c r="T14" s="19">
        <v>8.2360392252791598E-2</v>
      </c>
      <c r="U14" s="19">
        <v>5.9966505108761503E-2</v>
      </c>
      <c r="V14" s="19">
        <v>4.0117633298361099E-2</v>
      </c>
      <c r="W14" s="19">
        <v>6.7529756876643907E-2</v>
      </c>
      <c r="X14" s="19">
        <v>7.9389945850680502E-2</v>
      </c>
      <c r="Y14" s="19">
        <v>5.3385050056657002E-2</v>
      </c>
      <c r="Z14" s="19"/>
      <c r="AA14" s="19">
        <v>5.0222836850476599E-2</v>
      </c>
      <c r="AB14" s="19">
        <v>3.1217655334021301E-2</v>
      </c>
      <c r="AC14" s="19">
        <v>7.7405568069316699E-2</v>
      </c>
      <c r="AD14" s="19">
        <v>5.6281410813905697E-2</v>
      </c>
      <c r="AE14" s="19">
        <v>6.1688873940280997E-2</v>
      </c>
      <c r="AF14" s="19"/>
      <c r="AG14" s="19">
        <v>4.8277835707555602E-2</v>
      </c>
      <c r="AH14" s="19">
        <v>4.43439484950661E-2</v>
      </c>
      <c r="AI14" s="19">
        <v>4.7031638331101799E-2</v>
      </c>
      <c r="AJ14" s="19">
        <v>4.81262001790526E-2</v>
      </c>
      <c r="AK14" s="19">
        <v>4.0342437785473202E-2</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358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351</v>
      </c>
      <c r="C9" s="17">
        <v>0.12205662438666499</v>
      </c>
      <c r="D9" s="17">
        <v>0.13947692003550899</v>
      </c>
      <c r="E9" s="17">
        <v>0.10505023398081501</v>
      </c>
      <c r="F9" s="17"/>
      <c r="G9" s="17">
        <v>0.20116527820944799</v>
      </c>
      <c r="H9" s="17">
        <v>0.16971639258270499</v>
      </c>
      <c r="I9" s="17">
        <v>0.125334488830323</v>
      </c>
      <c r="J9" s="17">
        <v>0.110970524486285</v>
      </c>
      <c r="K9" s="17">
        <v>9.1565054894809095E-2</v>
      </c>
      <c r="L9" s="17">
        <v>5.7919976571923798E-2</v>
      </c>
      <c r="M9" s="17"/>
      <c r="N9" s="17">
        <v>0.114033635386556</v>
      </c>
      <c r="O9" s="17">
        <v>8.4046887747325993E-2</v>
      </c>
      <c r="P9" s="17">
        <v>9.7198159867154493E-2</v>
      </c>
      <c r="Q9" s="17">
        <v>0.11699931059162801</v>
      </c>
      <c r="R9" s="17">
        <v>0.12653643644926199</v>
      </c>
      <c r="S9" s="17">
        <v>0.152371198403949</v>
      </c>
      <c r="T9" s="17">
        <v>0.17721790137837801</v>
      </c>
      <c r="U9" s="17">
        <v>0.15688711801788799</v>
      </c>
      <c r="V9" s="17">
        <v>0.15697401793370699</v>
      </c>
      <c r="W9" s="17">
        <v>9.1351595164515603E-2</v>
      </c>
      <c r="X9" s="17">
        <v>0.12565173285512299</v>
      </c>
      <c r="Y9" s="17">
        <v>6.9455697440957295E-2</v>
      </c>
      <c r="Z9" s="17"/>
      <c r="AA9" s="17">
        <v>0.14779116121883601</v>
      </c>
      <c r="AB9" s="17">
        <v>0.19202724469150001</v>
      </c>
      <c r="AC9" s="17">
        <v>8.9702514405420097E-2</v>
      </c>
      <c r="AD9" s="17">
        <v>0.106440567307272</v>
      </c>
      <c r="AE9" s="17">
        <v>7.5030853335666101E-2</v>
      </c>
      <c r="AF9" s="17"/>
      <c r="AG9" s="17">
        <v>0.109895522960097</v>
      </c>
      <c r="AH9" s="17">
        <v>0.14360897393870301</v>
      </c>
      <c r="AI9" s="17">
        <v>0.101337287500705</v>
      </c>
      <c r="AJ9" s="17">
        <v>0.139423313595509</v>
      </c>
      <c r="AK9" s="17">
        <v>0.124430377638987</v>
      </c>
    </row>
    <row r="10" spans="2:37" ht="16" x14ac:dyDescent="0.2">
      <c r="B10" s="18" t="s">
        <v>352</v>
      </c>
      <c r="C10" s="17">
        <v>0.37124882269276999</v>
      </c>
      <c r="D10" s="17">
        <v>0.38999243946854401</v>
      </c>
      <c r="E10" s="17">
        <v>0.35295055319539897</v>
      </c>
      <c r="F10" s="17"/>
      <c r="G10" s="17">
        <v>0.34224739914853602</v>
      </c>
      <c r="H10" s="17">
        <v>0.39189448489659701</v>
      </c>
      <c r="I10" s="17">
        <v>0.37890711140186301</v>
      </c>
      <c r="J10" s="17">
        <v>0.39395411024974902</v>
      </c>
      <c r="K10" s="17">
        <v>0.34559145865247498</v>
      </c>
      <c r="L10" s="17">
        <v>0.36627180456138902</v>
      </c>
      <c r="M10" s="17"/>
      <c r="N10" s="17">
        <v>0.44049603285946398</v>
      </c>
      <c r="O10" s="17">
        <v>0.377286773137684</v>
      </c>
      <c r="P10" s="17">
        <v>0.32774490482096402</v>
      </c>
      <c r="Q10" s="17">
        <v>0.34449896241007499</v>
      </c>
      <c r="R10" s="17">
        <v>0.32878495712328099</v>
      </c>
      <c r="S10" s="17">
        <v>0.40539336854601798</v>
      </c>
      <c r="T10" s="17">
        <v>0.37014563337970302</v>
      </c>
      <c r="U10" s="17">
        <v>0.29082029314532898</v>
      </c>
      <c r="V10" s="17">
        <v>0.36252770408292601</v>
      </c>
      <c r="W10" s="17">
        <v>0.36128952737449599</v>
      </c>
      <c r="X10" s="17">
        <v>0.383417204205865</v>
      </c>
      <c r="Y10" s="17">
        <v>0.36555200997607601</v>
      </c>
      <c r="Z10" s="17"/>
      <c r="AA10" s="17">
        <v>0.36049422999233</v>
      </c>
      <c r="AB10" s="17">
        <v>0.41238160589685002</v>
      </c>
      <c r="AC10" s="17">
        <v>0.35332885086599403</v>
      </c>
      <c r="AD10" s="17">
        <v>0.37518742373920599</v>
      </c>
      <c r="AE10" s="17">
        <v>0.36257429316758299</v>
      </c>
      <c r="AF10" s="17"/>
      <c r="AG10" s="17">
        <v>0.41022413237224797</v>
      </c>
      <c r="AH10" s="17">
        <v>0.39783743819357398</v>
      </c>
      <c r="AI10" s="17">
        <v>0.33225055179576601</v>
      </c>
      <c r="AJ10" s="17">
        <v>0.30884440447649503</v>
      </c>
      <c r="AK10" s="17">
        <v>0.314862978053912</v>
      </c>
    </row>
    <row r="11" spans="2:37" ht="16" x14ac:dyDescent="0.2">
      <c r="B11" s="18" t="s">
        <v>353</v>
      </c>
      <c r="C11" s="17">
        <v>0.35453714227712002</v>
      </c>
      <c r="D11" s="17">
        <v>0.33043507398162902</v>
      </c>
      <c r="E11" s="17">
        <v>0.37806654678805002</v>
      </c>
      <c r="F11" s="17"/>
      <c r="G11" s="17">
        <v>0.298471410802226</v>
      </c>
      <c r="H11" s="17">
        <v>0.30696383698862201</v>
      </c>
      <c r="I11" s="17">
        <v>0.35621091418515599</v>
      </c>
      <c r="J11" s="17">
        <v>0.335150006026049</v>
      </c>
      <c r="K11" s="17">
        <v>0.41928348459457199</v>
      </c>
      <c r="L11" s="17">
        <v>0.40109895975705301</v>
      </c>
      <c r="M11" s="17"/>
      <c r="N11" s="17">
        <v>0.286319122535174</v>
      </c>
      <c r="O11" s="17">
        <v>0.39580933515759997</v>
      </c>
      <c r="P11" s="17">
        <v>0.42774215079769601</v>
      </c>
      <c r="Q11" s="17">
        <v>0.37746031172384897</v>
      </c>
      <c r="R11" s="17">
        <v>0.34725754609722598</v>
      </c>
      <c r="S11" s="17">
        <v>0.33635592266529901</v>
      </c>
      <c r="T11" s="17">
        <v>0.33360098037894298</v>
      </c>
      <c r="U11" s="17">
        <v>0.44480961071021502</v>
      </c>
      <c r="V11" s="17">
        <v>0.33212489306103998</v>
      </c>
      <c r="W11" s="17">
        <v>0.38316865374091502</v>
      </c>
      <c r="X11" s="17">
        <v>0.31128324235632299</v>
      </c>
      <c r="Y11" s="17">
        <v>0.30590940109333697</v>
      </c>
      <c r="Z11" s="17"/>
      <c r="AA11" s="17">
        <v>0.36610401653555602</v>
      </c>
      <c r="AB11" s="17">
        <v>0.27367645775892802</v>
      </c>
      <c r="AC11" s="17">
        <v>0.40730263720246102</v>
      </c>
      <c r="AD11" s="17">
        <v>0.363278888090105</v>
      </c>
      <c r="AE11" s="17">
        <v>0.43298188759996498</v>
      </c>
      <c r="AF11" s="17"/>
      <c r="AG11" s="17">
        <v>0.35553675643563298</v>
      </c>
      <c r="AH11" s="17">
        <v>0.328301794993129</v>
      </c>
      <c r="AI11" s="17">
        <v>0.42004336546584398</v>
      </c>
      <c r="AJ11" s="17">
        <v>0.39962475156331001</v>
      </c>
      <c r="AK11" s="17">
        <v>0.40904611622838899</v>
      </c>
    </row>
    <row r="12" spans="2:37" ht="16" x14ac:dyDescent="0.2">
      <c r="B12" s="18" t="s">
        <v>165</v>
      </c>
      <c r="C12" s="17">
        <v>8.9257534060952201E-2</v>
      </c>
      <c r="D12" s="17">
        <v>8.9770996502741604E-2</v>
      </c>
      <c r="E12" s="17">
        <v>8.8756271457847105E-2</v>
      </c>
      <c r="F12" s="17"/>
      <c r="G12" s="17">
        <v>9.0387731713225603E-2</v>
      </c>
      <c r="H12" s="17">
        <v>8.3822632658823795E-2</v>
      </c>
      <c r="I12" s="17">
        <v>7.7978858955973104E-2</v>
      </c>
      <c r="J12" s="17">
        <v>0.104376276261632</v>
      </c>
      <c r="K12" s="17">
        <v>8.5595380304147706E-2</v>
      </c>
      <c r="L12" s="17">
        <v>9.2262479430654701E-2</v>
      </c>
      <c r="M12" s="17"/>
      <c r="N12" s="17">
        <v>7.8689037755203903E-2</v>
      </c>
      <c r="O12" s="17">
        <v>8.7102352829899102E-2</v>
      </c>
      <c r="P12" s="17">
        <v>6.2476670642603697E-2</v>
      </c>
      <c r="Q12" s="17">
        <v>0.116669818490844</v>
      </c>
      <c r="R12" s="17">
        <v>0.134141017313192</v>
      </c>
      <c r="S12" s="17">
        <v>6.9869674006182297E-2</v>
      </c>
      <c r="T12" s="17">
        <v>5.3218421177407597E-2</v>
      </c>
      <c r="U12" s="17">
        <v>5.9718290761153703E-2</v>
      </c>
      <c r="V12" s="17">
        <v>8.4704050621322594E-2</v>
      </c>
      <c r="W12" s="17">
        <v>9.5947850900802406E-2</v>
      </c>
      <c r="X12" s="17">
        <v>0.10371682872344</v>
      </c>
      <c r="Y12" s="17">
        <v>0.19877632835633399</v>
      </c>
      <c r="Z12" s="17"/>
      <c r="AA12" s="17">
        <v>8.5199652210196E-2</v>
      </c>
      <c r="AB12" s="17">
        <v>7.4385390836208307E-2</v>
      </c>
      <c r="AC12" s="17">
        <v>9.0115737053798203E-2</v>
      </c>
      <c r="AD12" s="17">
        <v>0.113734873931742</v>
      </c>
      <c r="AE12" s="17">
        <v>4.9284836588314403E-2</v>
      </c>
      <c r="AF12" s="17"/>
      <c r="AG12" s="17">
        <v>7.9155078809991397E-2</v>
      </c>
      <c r="AH12" s="17">
        <v>8.5030077613697894E-2</v>
      </c>
      <c r="AI12" s="17">
        <v>9.8880541218119594E-2</v>
      </c>
      <c r="AJ12" s="17">
        <v>0.10871562293016999</v>
      </c>
      <c r="AK12" s="17">
        <v>6.42998577975612E-2</v>
      </c>
    </row>
    <row r="13" spans="2:37" ht="16" x14ac:dyDescent="0.2">
      <c r="B13" s="18" t="s">
        <v>116</v>
      </c>
      <c r="C13" s="17">
        <v>2.3301066606642901E-2</v>
      </c>
      <c r="D13" s="17">
        <v>1.7212042105996899E-2</v>
      </c>
      <c r="E13" s="17">
        <v>2.9245416228266902E-2</v>
      </c>
      <c r="F13" s="17"/>
      <c r="G13" s="17">
        <v>1.3287669087030799E-2</v>
      </c>
      <c r="H13" s="17">
        <v>1.6966720239204199E-2</v>
      </c>
      <c r="I13" s="17">
        <v>2.6949686200800401E-2</v>
      </c>
      <c r="J13" s="17">
        <v>2.1749653357931401E-2</v>
      </c>
      <c r="K13" s="17">
        <v>2.3964617452605599E-2</v>
      </c>
      <c r="L13" s="17">
        <v>3.2905199185966003E-2</v>
      </c>
      <c r="M13" s="17"/>
      <c r="N13" s="17">
        <v>1.74340982186891E-2</v>
      </c>
      <c r="O13" s="17">
        <v>2.5207344399798499E-2</v>
      </c>
      <c r="P13" s="17">
        <v>1.79746920302877E-2</v>
      </c>
      <c r="Q13" s="17">
        <v>2.08084886722931E-2</v>
      </c>
      <c r="R13" s="17">
        <v>3.12377858784798E-2</v>
      </c>
      <c r="S13" s="17">
        <v>1.04524735742889E-2</v>
      </c>
      <c r="T13" s="17">
        <v>3.2167998031916702E-2</v>
      </c>
      <c r="U13" s="17">
        <v>0</v>
      </c>
      <c r="V13" s="17">
        <v>3.4187732619469099E-2</v>
      </c>
      <c r="W13" s="17">
        <v>2.9466355823344201E-2</v>
      </c>
      <c r="X13" s="17">
        <v>6.8637674194347202E-3</v>
      </c>
      <c r="Y13" s="17">
        <v>6.0306563133295001E-2</v>
      </c>
      <c r="Z13" s="17"/>
      <c r="AA13" s="17">
        <v>1.8017995479426799E-2</v>
      </c>
      <c r="AB13" s="17">
        <v>1.7286929806193601E-2</v>
      </c>
      <c r="AC13" s="17">
        <v>2.14668409312107E-2</v>
      </c>
      <c r="AD13" s="17">
        <v>1.5284979617992101E-2</v>
      </c>
      <c r="AE13" s="17">
        <v>2.7932483109000102E-2</v>
      </c>
      <c r="AF13" s="17"/>
      <c r="AG13" s="17">
        <v>1.68554264388893E-2</v>
      </c>
      <c r="AH13" s="17">
        <v>1.8956665674516201E-2</v>
      </c>
      <c r="AI13" s="17">
        <v>8.9686353602407495E-3</v>
      </c>
      <c r="AJ13" s="17">
        <v>2.0159816502660501E-2</v>
      </c>
      <c r="AK13" s="17">
        <v>5.0146508249239802E-2</v>
      </c>
    </row>
    <row r="14" spans="2:37" ht="16" x14ac:dyDescent="0.2">
      <c r="B14" s="18" t="s">
        <v>153</v>
      </c>
      <c r="C14" s="19">
        <v>3.9598809975847499E-2</v>
      </c>
      <c r="D14" s="19">
        <v>3.3112527905581501E-2</v>
      </c>
      <c r="E14" s="19">
        <v>4.5930978349622703E-2</v>
      </c>
      <c r="F14" s="19"/>
      <c r="G14" s="19">
        <v>5.4440511039532902E-2</v>
      </c>
      <c r="H14" s="19">
        <v>3.0635932634046601E-2</v>
      </c>
      <c r="I14" s="19">
        <v>3.4618940425883198E-2</v>
      </c>
      <c r="J14" s="19">
        <v>3.3799429618354401E-2</v>
      </c>
      <c r="K14" s="19">
        <v>3.4000004101390202E-2</v>
      </c>
      <c r="L14" s="19">
        <v>4.9541580493015901E-2</v>
      </c>
      <c r="M14" s="19"/>
      <c r="N14" s="19">
        <v>6.3028073244912594E-2</v>
      </c>
      <c r="O14" s="19">
        <v>3.0547306727692701E-2</v>
      </c>
      <c r="P14" s="19">
        <v>6.6863421841294499E-2</v>
      </c>
      <c r="Q14" s="19">
        <v>2.35631081113114E-2</v>
      </c>
      <c r="R14" s="19">
        <v>3.2042257138559897E-2</v>
      </c>
      <c r="S14" s="19">
        <v>2.5557362804263399E-2</v>
      </c>
      <c r="T14" s="19">
        <v>3.3649065653651E-2</v>
      </c>
      <c r="U14" s="19">
        <v>4.7764687365413297E-2</v>
      </c>
      <c r="V14" s="19">
        <v>2.9481601681535199E-2</v>
      </c>
      <c r="W14" s="19">
        <v>3.8776016995927497E-2</v>
      </c>
      <c r="X14" s="19">
        <v>6.9067224439814806E-2</v>
      </c>
      <c r="Y14" s="19">
        <v>0</v>
      </c>
      <c r="Z14" s="19"/>
      <c r="AA14" s="19">
        <v>2.2392944563655499E-2</v>
      </c>
      <c r="AB14" s="19">
        <v>3.0242371010319999E-2</v>
      </c>
      <c r="AC14" s="19">
        <v>3.8083419541116E-2</v>
      </c>
      <c r="AD14" s="19">
        <v>2.6073267313683299E-2</v>
      </c>
      <c r="AE14" s="19">
        <v>5.2195646199472402E-2</v>
      </c>
      <c r="AF14" s="19"/>
      <c r="AG14" s="19">
        <v>2.8333082983142899E-2</v>
      </c>
      <c r="AH14" s="19">
        <v>2.6265049586379902E-2</v>
      </c>
      <c r="AI14" s="19">
        <v>3.8519618659324399E-2</v>
      </c>
      <c r="AJ14" s="19">
        <v>2.3232090931855399E-2</v>
      </c>
      <c r="AK14" s="19">
        <v>3.7214162031910802E-2</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359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351</v>
      </c>
      <c r="C9" s="17">
        <v>0.13105466546290301</v>
      </c>
      <c r="D9" s="17">
        <v>0.14654099287164499</v>
      </c>
      <c r="E9" s="17">
        <v>0.11593629232074799</v>
      </c>
      <c r="F9" s="17"/>
      <c r="G9" s="17">
        <v>0.202211775992823</v>
      </c>
      <c r="H9" s="17">
        <v>0.14967334773941601</v>
      </c>
      <c r="I9" s="17">
        <v>0.10829249877905001</v>
      </c>
      <c r="J9" s="17">
        <v>0.120638271949758</v>
      </c>
      <c r="K9" s="17">
        <v>0.12736845583002199</v>
      </c>
      <c r="L9" s="17">
        <v>9.8309322011482195E-2</v>
      </c>
      <c r="M9" s="17"/>
      <c r="N9" s="17">
        <v>0.151550894570674</v>
      </c>
      <c r="O9" s="17">
        <v>0.102823918707559</v>
      </c>
      <c r="P9" s="17">
        <v>9.3473887014507998E-2</v>
      </c>
      <c r="Q9" s="17">
        <v>0.145905764005995</v>
      </c>
      <c r="R9" s="17">
        <v>0.13396204994192401</v>
      </c>
      <c r="S9" s="17">
        <v>0.12059229537850601</v>
      </c>
      <c r="T9" s="17">
        <v>0.15333429007796401</v>
      </c>
      <c r="U9" s="17">
        <v>0.153542802938267</v>
      </c>
      <c r="V9" s="17">
        <v>0.153797406022641</v>
      </c>
      <c r="W9" s="17">
        <v>9.4339578043907996E-2</v>
      </c>
      <c r="X9" s="17">
        <v>0.18353878330371201</v>
      </c>
      <c r="Y9" s="17">
        <v>8.8198529819732793E-2</v>
      </c>
      <c r="Z9" s="17"/>
      <c r="AA9" s="17">
        <v>0.169921721911277</v>
      </c>
      <c r="AB9" s="17">
        <v>0.18798861891487101</v>
      </c>
      <c r="AC9" s="17">
        <v>8.1634059134075607E-2</v>
      </c>
      <c r="AD9" s="17">
        <v>0.11787884518461</v>
      </c>
      <c r="AE9" s="17">
        <v>6.5287597074880896E-2</v>
      </c>
      <c r="AF9" s="17"/>
      <c r="AG9" s="17">
        <v>0.13752573379878899</v>
      </c>
      <c r="AH9" s="17">
        <v>0.14298662993738601</v>
      </c>
      <c r="AI9" s="17">
        <v>0.12999874771818401</v>
      </c>
      <c r="AJ9" s="17">
        <v>0.13727078141580301</v>
      </c>
      <c r="AK9" s="17">
        <v>6.1641964449638202E-2</v>
      </c>
    </row>
    <row r="10" spans="2:37" ht="16" x14ac:dyDescent="0.2">
      <c r="B10" s="18" t="s">
        <v>352</v>
      </c>
      <c r="C10" s="17">
        <v>0.352659587458448</v>
      </c>
      <c r="D10" s="17">
        <v>0.362248269879062</v>
      </c>
      <c r="E10" s="17">
        <v>0.343298731591833</v>
      </c>
      <c r="F10" s="17"/>
      <c r="G10" s="17">
        <v>0.32133551487357698</v>
      </c>
      <c r="H10" s="17">
        <v>0.34653977498254002</v>
      </c>
      <c r="I10" s="17">
        <v>0.359931897013054</v>
      </c>
      <c r="J10" s="17">
        <v>0.35499580885751197</v>
      </c>
      <c r="K10" s="17">
        <v>0.36449925340003198</v>
      </c>
      <c r="L10" s="17">
        <v>0.36259546522234098</v>
      </c>
      <c r="M10" s="17"/>
      <c r="N10" s="17">
        <v>0.38408148098747802</v>
      </c>
      <c r="O10" s="17">
        <v>0.36254931058483703</v>
      </c>
      <c r="P10" s="17">
        <v>0.35318139013513</v>
      </c>
      <c r="Q10" s="17">
        <v>0.34047783325411302</v>
      </c>
      <c r="R10" s="17">
        <v>0.32891383262402601</v>
      </c>
      <c r="S10" s="17">
        <v>0.38074837994161198</v>
      </c>
      <c r="T10" s="17">
        <v>0.31237786734741302</v>
      </c>
      <c r="U10" s="17">
        <v>0.30854503036435199</v>
      </c>
      <c r="V10" s="17">
        <v>0.36962766573804301</v>
      </c>
      <c r="W10" s="17">
        <v>0.36402842457280399</v>
      </c>
      <c r="X10" s="17">
        <v>0.26583743511649299</v>
      </c>
      <c r="Y10" s="17">
        <v>0.38285716286833998</v>
      </c>
      <c r="Z10" s="17"/>
      <c r="AA10" s="17">
        <v>0.38788800220797298</v>
      </c>
      <c r="AB10" s="17">
        <v>0.39529296444992201</v>
      </c>
      <c r="AC10" s="17">
        <v>0.36808900967819802</v>
      </c>
      <c r="AD10" s="17">
        <v>0.33856191344722097</v>
      </c>
      <c r="AE10" s="17">
        <v>0.29420188849696899</v>
      </c>
      <c r="AF10" s="17"/>
      <c r="AG10" s="17">
        <v>0.38966459641141099</v>
      </c>
      <c r="AH10" s="17">
        <v>0.383133048318404</v>
      </c>
      <c r="AI10" s="17">
        <v>0.31870819566757602</v>
      </c>
      <c r="AJ10" s="17">
        <v>0.29920939750082898</v>
      </c>
      <c r="AK10" s="17">
        <v>0.29615018986563102</v>
      </c>
    </row>
    <row r="11" spans="2:37" ht="16" x14ac:dyDescent="0.2">
      <c r="B11" s="18" t="s">
        <v>353</v>
      </c>
      <c r="C11" s="17">
        <v>0.34555055330582501</v>
      </c>
      <c r="D11" s="17">
        <v>0.33503528905767199</v>
      </c>
      <c r="E11" s="17">
        <v>0.355815975467973</v>
      </c>
      <c r="F11" s="17"/>
      <c r="G11" s="17">
        <v>0.30911273969317699</v>
      </c>
      <c r="H11" s="17">
        <v>0.33610791749487401</v>
      </c>
      <c r="I11" s="17">
        <v>0.35997151366526797</v>
      </c>
      <c r="J11" s="17">
        <v>0.36894797857295702</v>
      </c>
      <c r="K11" s="17">
        <v>0.33684836267503299</v>
      </c>
      <c r="L11" s="17">
        <v>0.35246425739278398</v>
      </c>
      <c r="M11" s="17"/>
      <c r="N11" s="17">
        <v>0.30449641880916101</v>
      </c>
      <c r="O11" s="17">
        <v>0.33575266696863099</v>
      </c>
      <c r="P11" s="17">
        <v>0.40791015804097702</v>
      </c>
      <c r="Q11" s="17">
        <v>0.312206697860472</v>
      </c>
      <c r="R11" s="17">
        <v>0.35381796439220198</v>
      </c>
      <c r="S11" s="17">
        <v>0.34371221296876497</v>
      </c>
      <c r="T11" s="17">
        <v>0.39771074584092297</v>
      </c>
      <c r="U11" s="17">
        <v>0.406590271159392</v>
      </c>
      <c r="V11" s="17">
        <v>0.30236307385153399</v>
      </c>
      <c r="W11" s="17">
        <v>0.40708484007917001</v>
      </c>
      <c r="X11" s="17">
        <v>0.28229249698941999</v>
      </c>
      <c r="Y11" s="17">
        <v>0.35887815602017498</v>
      </c>
      <c r="Z11" s="17"/>
      <c r="AA11" s="17">
        <v>0.29516584990243799</v>
      </c>
      <c r="AB11" s="17">
        <v>0.28553821267177998</v>
      </c>
      <c r="AC11" s="17">
        <v>0.38699297094062801</v>
      </c>
      <c r="AD11" s="17">
        <v>0.38014570789310997</v>
      </c>
      <c r="AE11" s="17">
        <v>0.42630594865641702</v>
      </c>
      <c r="AF11" s="17"/>
      <c r="AG11" s="17">
        <v>0.32291171374101402</v>
      </c>
      <c r="AH11" s="17">
        <v>0.32308026109308002</v>
      </c>
      <c r="AI11" s="17">
        <v>0.39454498676991001</v>
      </c>
      <c r="AJ11" s="17">
        <v>0.37844003314971297</v>
      </c>
      <c r="AK11" s="17">
        <v>0.39189215781737002</v>
      </c>
    </row>
    <row r="12" spans="2:37" ht="16" x14ac:dyDescent="0.2">
      <c r="B12" s="18" t="s">
        <v>165</v>
      </c>
      <c r="C12" s="17">
        <v>9.7951904338438506E-2</v>
      </c>
      <c r="D12" s="17">
        <v>9.1750845425388694E-2</v>
      </c>
      <c r="E12" s="17">
        <v>0.104005626441141</v>
      </c>
      <c r="F12" s="17"/>
      <c r="G12" s="17">
        <v>9.4371400192893307E-2</v>
      </c>
      <c r="H12" s="17">
        <v>0.117385373189679</v>
      </c>
      <c r="I12" s="17">
        <v>0.10370395231870901</v>
      </c>
      <c r="J12" s="17">
        <v>8.6228041521816706E-2</v>
      </c>
      <c r="K12" s="17">
        <v>0.106340777186281</v>
      </c>
      <c r="L12" s="17">
        <v>8.3785063541137794E-2</v>
      </c>
      <c r="M12" s="17"/>
      <c r="N12" s="17">
        <v>8.1245999587683498E-2</v>
      </c>
      <c r="O12" s="17">
        <v>0.12561691899087299</v>
      </c>
      <c r="P12" s="17">
        <v>8.7388783260168398E-2</v>
      </c>
      <c r="Q12" s="17">
        <v>0.14035643615584001</v>
      </c>
      <c r="R12" s="17">
        <v>0.14026236006586201</v>
      </c>
      <c r="S12" s="17">
        <v>7.3642934248066699E-2</v>
      </c>
      <c r="T12" s="17">
        <v>4.9737565418236797E-2</v>
      </c>
      <c r="U12" s="17">
        <v>5.8806293398286497E-2</v>
      </c>
      <c r="V12" s="17">
        <v>9.7009221443461996E-2</v>
      </c>
      <c r="W12" s="17">
        <v>7.4666606242413794E-2</v>
      </c>
      <c r="X12" s="17">
        <v>0.133121724218939</v>
      </c>
      <c r="Y12" s="17">
        <v>0.12692069896887201</v>
      </c>
      <c r="Z12" s="17"/>
      <c r="AA12" s="17">
        <v>9.4034144630951597E-2</v>
      </c>
      <c r="AB12" s="17">
        <v>8.3773586459728502E-2</v>
      </c>
      <c r="AC12" s="17">
        <v>0.10044923973874501</v>
      </c>
      <c r="AD12" s="17">
        <v>0.101287231849986</v>
      </c>
      <c r="AE12" s="17">
        <v>0.13652662882161901</v>
      </c>
      <c r="AF12" s="17"/>
      <c r="AG12" s="17">
        <v>8.3537707077291995E-2</v>
      </c>
      <c r="AH12" s="17">
        <v>9.9919034140893703E-2</v>
      </c>
      <c r="AI12" s="17">
        <v>0.114745194535812</v>
      </c>
      <c r="AJ12" s="17">
        <v>9.9525512965333601E-2</v>
      </c>
      <c r="AK12" s="17">
        <v>0.195156075887158</v>
      </c>
    </row>
    <row r="13" spans="2:37" ht="16" x14ac:dyDescent="0.2">
      <c r="B13" s="18" t="s">
        <v>116</v>
      </c>
      <c r="C13" s="17">
        <v>2.9910853122890001E-2</v>
      </c>
      <c r="D13" s="17">
        <v>2.8062828913554098E-2</v>
      </c>
      <c r="E13" s="17">
        <v>3.1714968381147401E-2</v>
      </c>
      <c r="F13" s="17"/>
      <c r="G13" s="17">
        <v>2.93694393496651E-2</v>
      </c>
      <c r="H13" s="17">
        <v>2.4422682470029999E-2</v>
      </c>
      <c r="I13" s="17">
        <v>2.6454499334946899E-2</v>
      </c>
      <c r="J13" s="17">
        <v>2.9555699278075501E-2</v>
      </c>
      <c r="K13" s="17">
        <v>2.7651547532884901E-2</v>
      </c>
      <c r="L13" s="17">
        <v>3.9319285490571003E-2</v>
      </c>
      <c r="M13" s="17"/>
      <c r="N13" s="17">
        <v>2.5209077957197699E-2</v>
      </c>
      <c r="O13" s="17">
        <v>3.5669939166943797E-2</v>
      </c>
      <c r="P13" s="17">
        <v>1.16764669736637E-2</v>
      </c>
      <c r="Q13" s="17">
        <v>2.2313421142057401E-2</v>
      </c>
      <c r="R13" s="17">
        <v>1.1978714961284701E-2</v>
      </c>
      <c r="S13" s="17">
        <v>4.8965319359144499E-2</v>
      </c>
      <c r="T13" s="17">
        <v>4.2078119771507203E-2</v>
      </c>
      <c r="U13" s="17">
        <v>2.5289468670581801E-2</v>
      </c>
      <c r="V13" s="17">
        <v>3.1088653004580399E-2</v>
      </c>
      <c r="W13" s="17">
        <v>3.0834213769489902E-2</v>
      </c>
      <c r="X13" s="17">
        <v>5.1382652447189502E-2</v>
      </c>
      <c r="Y13" s="17">
        <v>1.37821980946493E-2</v>
      </c>
      <c r="Z13" s="17"/>
      <c r="AA13" s="17">
        <v>2.6029938463431299E-2</v>
      </c>
      <c r="AB13" s="17">
        <v>1.94317934401581E-2</v>
      </c>
      <c r="AC13" s="17">
        <v>1.82550635721298E-2</v>
      </c>
      <c r="AD13" s="17">
        <v>3.5602393887874402E-2</v>
      </c>
      <c r="AE13" s="17">
        <v>3.3726758009025901E-2</v>
      </c>
      <c r="AF13" s="17"/>
      <c r="AG13" s="17">
        <v>3.7638302369773599E-2</v>
      </c>
      <c r="AH13" s="17">
        <v>1.71660525806085E-2</v>
      </c>
      <c r="AI13" s="17">
        <v>1.78278585458598E-2</v>
      </c>
      <c r="AJ13" s="17">
        <v>3.7664443918785803E-2</v>
      </c>
      <c r="AK13" s="17">
        <v>3.1112837444863501E-2</v>
      </c>
    </row>
    <row r="14" spans="2:37" ht="16" x14ac:dyDescent="0.2">
      <c r="B14" s="18" t="s">
        <v>153</v>
      </c>
      <c r="C14" s="19">
        <v>4.2872436311493199E-2</v>
      </c>
      <c r="D14" s="19">
        <v>3.63617738526801E-2</v>
      </c>
      <c r="E14" s="19">
        <v>4.9228405797157301E-2</v>
      </c>
      <c r="F14" s="19"/>
      <c r="G14" s="19">
        <v>4.3599129897864998E-2</v>
      </c>
      <c r="H14" s="19">
        <v>2.58709041234606E-2</v>
      </c>
      <c r="I14" s="19">
        <v>4.1645638888971097E-2</v>
      </c>
      <c r="J14" s="19">
        <v>3.9634199819881998E-2</v>
      </c>
      <c r="K14" s="19">
        <v>3.72916033757454E-2</v>
      </c>
      <c r="L14" s="19">
        <v>6.3526606341686206E-2</v>
      </c>
      <c r="M14" s="19"/>
      <c r="N14" s="19">
        <v>5.3416128087804798E-2</v>
      </c>
      <c r="O14" s="19">
        <v>3.7587245581155601E-2</v>
      </c>
      <c r="P14" s="19">
        <v>4.6369314575552302E-2</v>
      </c>
      <c r="Q14" s="19">
        <v>3.8739847581523303E-2</v>
      </c>
      <c r="R14" s="19">
        <v>3.1065078014701701E-2</v>
      </c>
      <c r="S14" s="19">
        <v>3.2338858103906798E-2</v>
      </c>
      <c r="T14" s="19">
        <v>4.4761411543956103E-2</v>
      </c>
      <c r="U14" s="19">
        <v>4.72261334691206E-2</v>
      </c>
      <c r="V14" s="19">
        <v>4.61139799397393E-2</v>
      </c>
      <c r="W14" s="19">
        <v>2.90463372922144E-2</v>
      </c>
      <c r="X14" s="19">
        <v>8.3826907924245894E-2</v>
      </c>
      <c r="Y14" s="19">
        <v>2.93632542282312E-2</v>
      </c>
      <c r="Z14" s="19"/>
      <c r="AA14" s="19">
        <v>2.6960342883929799E-2</v>
      </c>
      <c r="AB14" s="19">
        <v>2.79748240635397E-2</v>
      </c>
      <c r="AC14" s="19">
        <v>4.4579656936223198E-2</v>
      </c>
      <c r="AD14" s="19">
        <v>2.6523907737198201E-2</v>
      </c>
      <c r="AE14" s="19">
        <v>4.3951178941088603E-2</v>
      </c>
      <c r="AF14" s="19"/>
      <c r="AG14" s="19">
        <v>2.8721946601721799E-2</v>
      </c>
      <c r="AH14" s="19">
        <v>3.3714973929628099E-2</v>
      </c>
      <c r="AI14" s="19">
        <v>2.41750167626581E-2</v>
      </c>
      <c r="AJ14" s="19">
        <v>4.7889831049535203E-2</v>
      </c>
      <c r="AK14" s="19">
        <v>2.4046774535340099E-2</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364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360</v>
      </c>
      <c r="C9" s="17">
        <v>4.7734108070794999E-2</v>
      </c>
      <c r="D9" s="17">
        <v>5.9615322348085399E-2</v>
      </c>
      <c r="E9" s="17">
        <v>3.6135190775233403E-2</v>
      </c>
      <c r="F9" s="17"/>
      <c r="G9" s="17">
        <v>9.0563759337052005E-2</v>
      </c>
      <c r="H9" s="17">
        <v>0.109917932615844</v>
      </c>
      <c r="I9" s="17">
        <v>5.9772088360840699E-2</v>
      </c>
      <c r="J9" s="17">
        <v>2.4872054155519401E-2</v>
      </c>
      <c r="K9" s="17">
        <v>1.14667077156802E-2</v>
      </c>
      <c r="L9" s="17">
        <v>2.1107387551909302E-3</v>
      </c>
      <c r="M9" s="17"/>
      <c r="N9" s="17">
        <v>8.9116695313074104E-2</v>
      </c>
      <c r="O9" s="17">
        <v>1.7231831470774599E-2</v>
      </c>
      <c r="P9" s="17">
        <v>3.0379613075318199E-2</v>
      </c>
      <c r="Q9" s="17">
        <v>3.2428983518163201E-2</v>
      </c>
      <c r="R9" s="17">
        <v>4.43217590703733E-2</v>
      </c>
      <c r="S9" s="17">
        <v>3.60758613339296E-2</v>
      </c>
      <c r="T9" s="17">
        <v>5.96222305858271E-2</v>
      </c>
      <c r="U9" s="17">
        <v>7.1788048060123705E-2</v>
      </c>
      <c r="V9" s="17">
        <v>5.6881323011466402E-2</v>
      </c>
      <c r="W9" s="17">
        <v>5.4784215119862999E-2</v>
      </c>
      <c r="X9" s="17">
        <v>3.0850785578036201E-2</v>
      </c>
      <c r="Y9" s="17">
        <v>3.1092783623955299E-2</v>
      </c>
      <c r="Z9" s="17"/>
      <c r="AA9" s="17">
        <v>6.6595154102949403E-2</v>
      </c>
      <c r="AB9" s="17">
        <v>9.8853136311485804E-2</v>
      </c>
      <c r="AC9" s="17">
        <v>2.1022244161107199E-2</v>
      </c>
      <c r="AD9" s="17">
        <v>3.0688672856059699E-2</v>
      </c>
      <c r="AE9" s="17">
        <v>1.5560202571730601E-2</v>
      </c>
      <c r="AF9" s="17"/>
      <c r="AG9" s="17">
        <v>4.0676441978882399E-2</v>
      </c>
      <c r="AH9" s="17">
        <v>6.9200131865154293E-2</v>
      </c>
      <c r="AI9" s="17">
        <v>3.19537576728132E-2</v>
      </c>
      <c r="AJ9" s="17">
        <v>3.6632079791817602E-2</v>
      </c>
      <c r="AK9" s="17">
        <v>2.8749363932393499E-2</v>
      </c>
    </row>
    <row r="10" spans="2:37" ht="16" x14ac:dyDescent="0.2">
      <c r="B10" s="18" t="s">
        <v>361</v>
      </c>
      <c r="C10" s="17">
        <v>0.107335971535073</v>
      </c>
      <c r="D10" s="17">
        <v>0.13386886888007099</v>
      </c>
      <c r="E10" s="17">
        <v>8.1433494335878598E-2</v>
      </c>
      <c r="F10" s="17"/>
      <c r="G10" s="17">
        <v>0.17480945309745399</v>
      </c>
      <c r="H10" s="17">
        <v>0.23426501928592799</v>
      </c>
      <c r="I10" s="17">
        <v>0.14050783191090099</v>
      </c>
      <c r="J10" s="17">
        <v>5.2712134334975902E-2</v>
      </c>
      <c r="K10" s="17">
        <v>3.7890953509853997E-2</v>
      </c>
      <c r="L10" s="17">
        <v>2.3797193429753598E-2</v>
      </c>
      <c r="M10" s="17"/>
      <c r="N10" s="17">
        <v>0.20035850127046101</v>
      </c>
      <c r="O10" s="17">
        <v>6.2317751647845601E-2</v>
      </c>
      <c r="P10" s="17">
        <v>6.2613154867350806E-2</v>
      </c>
      <c r="Q10" s="17">
        <v>5.8531394019517298E-2</v>
      </c>
      <c r="R10" s="17">
        <v>0.102710138115488</v>
      </c>
      <c r="S10" s="17">
        <v>0.16406677154150101</v>
      </c>
      <c r="T10" s="17">
        <v>8.7689641952741093E-2</v>
      </c>
      <c r="U10" s="17">
        <v>0.10417703509658199</v>
      </c>
      <c r="V10" s="17">
        <v>0.111848334223449</v>
      </c>
      <c r="W10" s="17">
        <v>7.8743830624108696E-2</v>
      </c>
      <c r="X10" s="17">
        <v>0.112352753017515</v>
      </c>
      <c r="Y10" s="17">
        <v>9.1540837733896305E-2</v>
      </c>
      <c r="Z10" s="17"/>
      <c r="AA10" s="17">
        <v>0.12130776528100801</v>
      </c>
      <c r="AB10" s="17">
        <v>0.201453418785835</v>
      </c>
      <c r="AC10" s="17">
        <v>6.15046757658518E-2</v>
      </c>
      <c r="AD10" s="17">
        <v>9.2767540293529696E-2</v>
      </c>
      <c r="AE10" s="17">
        <v>0.11103042699664099</v>
      </c>
      <c r="AF10" s="17"/>
      <c r="AG10" s="17">
        <v>0.10135422579641901</v>
      </c>
      <c r="AH10" s="17">
        <v>0.142144224336578</v>
      </c>
      <c r="AI10" s="17">
        <v>6.5880597285050205E-2</v>
      </c>
      <c r="AJ10" s="17">
        <v>0.100304056819329</v>
      </c>
      <c r="AK10" s="17">
        <v>0.10392422591239101</v>
      </c>
    </row>
    <row r="11" spans="2:37" ht="16" x14ac:dyDescent="0.2">
      <c r="B11" s="18" t="s">
        <v>92</v>
      </c>
      <c r="C11" s="17">
        <v>0.42251152058253999</v>
      </c>
      <c r="D11" s="17">
        <v>0.42335434604782501</v>
      </c>
      <c r="E11" s="17">
        <v>0.42168872060281998</v>
      </c>
      <c r="F11" s="17"/>
      <c r="G11" s="17">
        <v>0.35171325505655598</v>
      </c>
      <c r="H11" s="17">
        <v>0.34356475994592101</v>
      </c>
      <c r="I11" s="17">
        <v>0.410846188238562</v>
      </c>
      <c r="J11" s="17">
        <v>0.46904700940952898</v>
      </c>
      <c r="K11" s="17">
        <v>0.46568177754725898</v>
      </c>
      <c r="L11" s="17">
        <v>0.476091802442761</v>
      </c>
      <c r="M11" s="17"/>
      <c r="N11" s="17">
        <v>0.39187009750081703</v>
      </c>
      <c r="O11" s="17">
        <v>0.41835285321851801</v>
      </c>
      <c r="P11" s="17">
        <v>0.41284460514673599</v>
      </c>
      <c r="Q11" s="17">
        <v>0.41886602130700601</v>
      </c>
      <c r="R11" s="17">
        <v>0.39163339662574298</v>
      </c>
      <c r="S11" s="17">
        <v>0.37673863398270302</v>
      </c>
      <c r="T11" s="17">
        <v>0.43980962738016799</v>
      </c>
      <c r="U11" s="17">
        <v>0.46574080838255999</v>
      </c>
      <c r="V11" s="17">
        <v>0.431149934161214</v>
      </c>
      <c r="W11" s="17">
        <v>0.498610545305887</v>
      </c>
      <c r="X11" s="17">
        <v>0.45797071240357401</v>
      </c>
      <c r="Y11" s="17">
        <v>0.40602247360148203</v>
      </c>
      <c r="Z11" s="17"/>
      <c r="AA11" s="17">
        <v>0.41844995175233002</v>
      </c>
      <c r="AB11" s="17">
        <v>0.33713940108638302</v>
      </c>
      <c r="AC11" s="17">
        <v>0.47526038032912699</v>
      </c>
      <c r="AD11" s="17">
        <v>0.450991559329882</v>
      </c>
      <c r="AE11" s="17">
        <v>0.34430544053122097</v>
      </c>
      <c r="AF11" s="17"/>
      <c r="AG11" s="17">
        <v>0.45915355686036902</v>
      </c>
      <c r="AH11" s="17">
        <v>0.36667892537354801</v>
      </c>
      <c r="AI11" s="17">
        <v>0.43785383305928499</v>
      </c>
      <c r="AJ11" s="17">
        <v>0.474906981571451</v>
      </c>
      <c r="AK11" s="17">
        <v>0.39346800034493601</v>
      </c>
    </row>
    <row r="12" spans="2:37" ht="16" x14ac:dyDescent="0.2">
      <c r="B12" s="18" t="s">
        <v>362</v>
      </c>
      <c r="C12" s="17">
        <v>0.28952446013872102</v>
      </c>
      <c r="D12" s="17">
        <v>0.27446651183140303</v>
      </c>
      <c r="E12" s="17">
        <v>0.30422463244276499</v>
      </c>
      <c r="F12" s="17"/>
      <c r="G12" s="17">
        <v>0.25465128372818402</v>
      </c>
      <c r="H12" s="17">
        <v>0.23831949448546</v>
      </c>
      <c r="I12" s="17">
        <v>0.276310101993402</v>
      </c>
      <c r="J12" s="17">
        <v>0.282009554594221</v>
      </c>
      <c r="K12" s="17">
        <v>0.32799843629840902</v>
      </c>
      <c r="L12" s="17">
        <v>0.34508014097454798</v>
      </c>
      <c r="M12" s="17"/>
      <c r="N12" s="17">
        <v>0.229830606188477</v>
      </c>
      <c r="O12" s="17">
        <v>0.36154833910213302</v>
      </c>
      <c r="P12" s="17">
        <v>0.32142709415131299</v>
      </c>
      <c r="Q12" s="17">
        <v>0.33493526009768898</v>
      </c>
      <c r="R12" s="17">
        <v>0.29146447984285601</v>
      </c>
      <c r="S12" s="17">
        <v>0.30413205111279801</v>
      </c>
      <c r="T12" s="17">
        <v>0.27298943019555</v>
      </c>
      <c r="U12" s="17">
        <v>0.25133822024337499</v>
      </c>
      <c r="V12" s="17">
        <v>0.27453357107629001</v>
      </c>
      <c r="W12" s="17">
        <v>0.25641853858699099</v>
      </c>
      <c r="X12" s="17">
        <v>0.22830887093479901</v>
      </c>
      <c r="Y12" s="17">
        <v>0.33830574448563999</v>
      </c>
      <c r="Z12" s="17"/>
      <c r="AA12" s="17">
        <v>0.28241760537226701</v>
      </c>
      <c r="AB12" s="17">
        <v>0.27051835406654101</v>
      </c>
      <c r="AC12" s="17">
        <v>0.297449655969448</v>
      </c>
      <c r="AD12" s="17">
        <v>0.30397523029317802</v>
      </c>
      <c r="AE12" s="17">
        <v>0.36597677450156402</v>
      </c>
      <c r="AF12" s="17"/>
      <c r="AG12" s="17">
        <v>0.265822024753127</v>
      </c>
      <c r="AH12" s="17">
        <v>0.31288587909309601</v>
      </c>
      <c r="AI12" s="17">
        <v>0.34068367201298499</v>
      </c>
      <c r="AJ12" s="17">
        <v>0.27806801915853602</v>
      </c>
      <c r="AK12" s="17">
        <v>0.28853690043845098</v>
      </c>
    </row>
    <row r="13" spans="2:37" ht="16" x14ac:dyDescent="0.2">
      <c r="B13" s="18" t="s">
        <v>363</v>
      </c>
      <c r="C13" s="17">
        <v>8.5800641611555303E-2</v>
      </c>
      <c r="D13" s="17">
        <v>7.28022983526464E-2</v>
      </c>
      <c r="E13" s="17">
        <v>9.8490144967082499E-2</v>
      </c>
      <c r="F13" s="17"/>
      <c r="G13" s="17">
        <v>5.85911380685964E-2</v>
      </c>
      <c r="H13" s="17">
        <v>4.9756141954288402E-2</v>
      </c>
      <c r="I13" s="17">
        <v>7.3848744154280402E-2</v>
      </c>
      <c r="J13" s="17">
        <v>0.113871200956536</v>
      </c>
      <c r="K13" s="17">
        <v>0.118234665436197</v>
      </c>
      <c r="L13" s="17">
        <v>9.8200316284521E-2</v>
      </c>
      <c r="M13" s="17"/>
      <c r="N13" s="17">
        <v>5.2947348121799201E-2</v>
      </c>
      <c r="O13" s="17">
        <v>8.4080364044202605E-2</v>
      </c>
      <c r="P13" s="17">
        <v>0.104364774428043</v>
      </c>
      <c r="Q13" s="17">
        <v>9.7814428160500497E-2</v>
      </c>
      <c r="R13" s="17">
        <v>8.5127276584611306E-2</v>
      </c>
      <c r="S13" s="17">
        <v>8.10982449878178E-2</v>
      </c>
      <c r="T13" s="17">
        <v>0.10320524361351099</v>
      </c>
      <c r="U13" s="17">
        <v>4.7598857600847401E-2</v>
      </c>
      <c r="V13" s="17">
        <v>9.9480031491272103E-2</v>
      </c>
      <c r="W13" s="17">
        <v>8.1500663832477394E-2</v>
      </c>
      <c r="X13" s="17">
        <v>0.10154238567597999</v>
      </c>
      <c r="Y13" s="17">
        <v>0.118146004702763</v>
      </c>
      <c r="Z13" s="17"/>
      <c r="AA13" s="17">
        <v>6.6569854118611493E-2</v>
      </c>
      <c r="AB13" s="17">
        <v>6.19468989646716E-2</v>
      </c>
      <c r="AC13" s="17">
        <v>9.3797029213962296E-2</v>
      </c>
      <c r="AD13" s="17">
        <v>8.5757744361436503E-2</v>
      </c>
      <c r="AE13" s="17">
        <v>0.120628741517626</v>
      </c>
      <c r="AF13" s="17"/>
      <c r="AG13" s="17">
        <v>8.0364937949786594E-2</v>
      </c>
      <c r="AH13" s="17">
        <v>8.5395908313612198E-2</v>
      </c>
      <c r="AI13" s="17">
        <v>8.1830924621236104E-2</v>
      </c>
      <c r="AJ13" s="17">
        <v>8.4755012881576303E-2</v>
      </c>
      <c r="AK13" s="17">
        <v>0.135335072697578</v>
      </c>
    </row>
    <row r="14" spans="2:37" ht="16" x14ac:dyDescent="0.2">
      <c r="B14" s="18" t="s">
        <v>153</v>
      </c>
      <c r="C14" s="19">
        <v>4.7093298061314001E-2</v>
      </c>
      <c r="D14" s="19">
        <v>3.5892652539970302E-2</v>
      </c>
      <c r="E14" s="19">
        <v>5.8027816876221099E-2</v>
      </c>
      <c r="F14" s="19"/>
      <c r="G14" s="19">
        <v>6.96711107121573E-2</v>
      </c>
      <c r="H14" s="19">
        <v>2.4176651712557298E-2</v>
      </c>
      <c r="I14" s="19">
        <v>3.8715045342014198E-2</v>
      </c>
      <c r="J14" s="19">
        <v>5.7488046549218998E-2</v>
      </c>
      <c r="K14" s="19">
        <v>3.8727459492599502E-2</v>
      </c>
      <c r="L14" s="19">
        <v>5.4719808113227103E-2</v>
      </c>
      <c r="M14" s="19"/>
      <c r="N14" s="19">
        <v>3.5876751605372598E-2</v>
      </c>
      <c r="O14" s="19">
        <v>5.6468860516526803E-2</v>
      </c>
      <c r="P14" s="19">
        <v>6.8370758331239401E-2</v>
      </c>
      <c r="Q14" s="19">
        <v>5.7423912897125201E-2</v>
      </c>
      <c r="R14" s="19">
        <v>8.4742949760929706E-2</v>
      </c>
      <c r="S14" s="19">
        <v>3.7888437041251E-2</v>
      </c>
      <c r="T14" s="19">
        <v>3.6683826272202402E-2</v>
      </c>
      <c r="U14" s="19">
        <v>5.93570306165115E-2</v>
      </c>
      <c r="V14" s="19">
        <v>2.6106806036308099E-2</v>
      </c>
      <c r="W14" s="19">
        <v>2.99422065306728E-2</v>
      </c>
      <c r="X14" s="19">
        <v>6.8974492390096495E-2</v>
      </c>
      <c r="Y14" s="19">
        <v>1.4892155852263601E-2</v>
      </c>
      <c r="Z14" s="19"/>
      <c r="AA14" s="19">
        <v>4.4659669372834297E-2</v>
      </c>
      <c r="AB14" s="19">
        <v>3.0088790785082802E-2</v>
      </c>
      <c r="AC14" s="19">
        <v>5.0966014560504001E-2</v>
      </c>
      <c r="AD14" s="19">
        <v>3.5819252865914197E-2</v>
      </c>
      <c r="AE14" s="19">
        <v>4.2498413881217403E-2</v>
      </c>
      <c r="AF14" s="19"/>
      <c r="AG14" s="19">
        <v>5.2628812661416703E-2</v>
      </c>
      <c r="AH14" s="19">
        <v>2.36949310180119E-2</v>
      </c>
      <c r="AI14" s="19">
        <v>4.1797215348629901E-2</v>
      </c>
      <c r="AJ14" s="19">
        <v>2.5333849777288999E-2</v>
      </c>
      <c r="AK14" s="19">
        <v>4.9986436674251199E-2</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H18"/>
  <sheetViews>
    <sheetView showGridLines="0" workbookViewId="0">
      <pane xSplit="2" topLeftCell="C1" activePane="topRight" state="frozen"/>
      <selection pane="topRight"/>
    </sheetView>
  </sheetViews>
  <sheetFormatPr baseColWidth="10" defaultRowHeight="15" x14ac:dyDescent="0.2"/>
  <cols>
    <col min="2" max="2" width="25.6640625" customWidth="1"/>
    <col min="3" max="8" width="20.6640625" customWidth="1"/>
  </cols>
  <sheetData>
    <row r="2" spans="2:8" ht="40" customHeight="1" x14ac:dyDescent="0.2">
      <c r="D2" s="27" t="s">
        <v>374</v>
      </c>
      <c r="E2" s="23"/>
      <c r="F2" s="23"/>
      <c r="G2" s="23"/>
      <c r="H2" s="23"/>
    </row>
    <row r="6" spans="2:8" ht="50" customHeight="1" x14ac:dyDescent="0.2">
      <c r="B6" s="20" t="s">
        <v>15</v>
      </c>
      <c r="C6" s="20" t="s">
        <v>365</v>
      </c>
      <c r="D6" s="20" t="s">
        <v>366</v>
      </c>
      <c r="E6" s="20" t="s">
        <v>367</v>
      </c>
      <c r="F6" s="20" t="s">
        <v>368</v>
      </c>
      <c r="G6" s="20" t="s">
        <v>369</v>
      </c>
    </row>
    <row r="7" spans="2:8" ht="16" x14ac:dyDescent="0.2">
      <c r="B7" s="18" t="s">
        <v>370</v>
      </c>
      <c r="C7" s="17">
        <v>0.116431185461138</v>
      </c>
      <c r="D7" s="17">
        <v>7.1783421929072402E-2</v>
      </c>
      <c r="E7" s="17">
        <v>0.139973386089015</v>
      </c>
      <c r="F7" s="17">
        <v>0.22851902745532701</v>
      </c>
      <c r="G7" s="17">
        <v>9.3281067824381503E-2</v>
      </c>
    </row>
    <row r="8" spans="2:8" ht="16" x14ac:dyDescent="0.2">
      <c r="B8" s="18" t="s">
        <v>371</v>
      </c>
      <c r="C8" s="17">
        <v>0.41915317898709797</v>
      </c>
      <c r="D8" s="17">
        <v>0.30045631102027898</v>
      </c>
      <c r="E8" s="17">
        <v>0.41420826713237802</v>
      </c>
      <c r="F8" s="17">
        <v>0.42490653684502699</v>
      </c>
      <c r="G8" s="17">
        <v>0.41854443919463002</v>
      </c>
    </row>
    <row r="9" spans="2:8" ht="16" x14ac:dyDescent="0.2">
      <c r="B9" s="18" t="s">
        <v>372</v>
      </c>
      <c r="C9" s="17">
        <v>0.26150020160161702</v>
      </c>
      <c r="D9" s="17">
        <v>0.364188702385014</v>
      </c>
      <c r="E9" s="17">
        <v>0.23818548957510699</v>
      </c>
      <c r="F9" s="17">
        <v>0.154962708965765</v>
      </c>
      <c r="G9" s="17">
        <v>0.248644913030346</v>
      </c>
    </row>
    <row r="10" spans="2:8" ht="16" x14ac:dyDescent="0.2">
      <c r="B10" s="18" t="s">
        <v>373</v>
      </c>
      <c r="C10" s="17">
        <v>0.10447331697901099</v>
      </c>
      <c r="D10" s="17">
        <v>0.14128328681414501</v>
      </c>
      <c r="E10" s="17">
        <v>8.3815607392877606E-2</v>
      </c>
      <c r="F10" s="17">
        <v>7.2750640863411903E-2</v>
      </c>
      <c r="G10" s="17">
        <v>8.5011288832339493E-2</v>
      </c>
    </row>
    <row r="11" spans="2:8" ht="16" x14ac:dyDescent="0.2">
      <c r="B11" s="18" t="s">
        <v>153</v>
      </c>
      <c r="C11" s="17">
        <v>9.8442116971134197E-2</v>
      </c>
      <c r="D11" s="17">
        <v>0.12228827785148801</v>
      </c>
      <c r="E11" s="17">
        <v>0.12381724981061901</v>
      </c>
      <c r="F11" s="17">
        <v>0.118861085870467</v>
      </c>
      <c r="G11" s="17">
        <v>0.15451829111830001</v>
      </c>
    </row>
    <row r="12" spans="2:8" x14ac:dyDescent="0.2">
      <c r="B12" s="16"/>
      <c r="C12" s="16"/>
      <c r="D12" s="16"/>
      <c r="E12" s="16"/>
      <c r="F12" s="16"/>
      <c r="G12" s="16"/>
    </row>
    <row r="13" spans="2:8" x14ac:dyDescent="0.2">
      <c r="B13" t="s">
        <v>61</v>
      </c>
    </row>
    <row r="14" spans="2:8" x14ac:dyDescent="0.2">
      <c r="B14" t="s">
        <v>62</v>
      </c>
    </row>
    <row r="18" spans="2:2" x14ac:dyDescent="0.2">
      <c r="B18"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AK18"/>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375</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370</v>
      </c>
      <c r="C9" s="17">
        <v>0.116431185461138</v>
      </c>
      <c r="D9" s="17">
        <v>0.13723221371550301</v>
      </c>
      <c r="E9" s="17">
        <v>9.6124388465970906E-2</v>
      </c>
      <c r="F9" s="17"/>
      <c r="G9" s="17">
        <v>0.20357725672284399</v>
      </c>
      <c r="H9" s="17">
        <v>0.179282079320572</v>
      </c>
      <c r="I9" s="17">
        <v>0.111907728735904</v>
      </c>
      <c r="J9" s="17">
        <v>9.3583704364136003E-2</v>
      </c>
      <c r="K9" s="17">
        <v>8.6619663181198694E-2</v>
      </c>
      <c r="L9" s="17">
        <v>5.0071212402161003E-2</v>
      </c>
      <c r="M9" s="17"/>
      <c r="N9" s="17">
        <v>0.13970928288404699</v>
      </c>
      <c r="O9" s="17">
        <v>7.5650635504440206E-2</v>
      </c>
      <c r="P9" s="17">
        <v>0.10040055359439901</v>
      </c>
      <c r="Q9" s="17">
        <v>7.24489446029732E-2</v>
      </c>
      <c r="R9" s="17">
        <v>0.127808510602482</v>
      </c>
      <c r="S9" s="17">
        <v>0.114067759636379</v>
      </c>
      <c r="T9" s="17">
        <v>0.12707332144887001</v>
      </c>
      <c r="U9" s="17">
        <v>0.14394767623393201</v>
      </c>
      <c r="V9" s="17">
        <v>0.189370207138605</v>
      </c>
      <c r="W9" s="17">
        <v>8.8654104525548005E-2</v>
      </c>
      <c r="X9" s="17">
        <v>8.4510362292464294E-2</v>
      </c>
      <c r="Y9" s="17">
        <v>0.14321702987716201</v>
      </c>
      <c r="Z9" s="17"/>
      <c r="AA9" s="17">
        <v>0.11837318505842399</v>
      </c>
      <c r="AB9" s="17">
        <v>0.181460805937292</v>
      </c>
      <c r="AC9" s="17">
        <v>7.9498400072339798E-2</v>
      </c>
      <c r="AD9" s="17">
        <v>0.109949312627458</v>
      </c>
      <c r="AE9" s="17">
        <v>7.9583269337832205E-2</v>
      </c>
      <c r="AF9" s="17"/>
      <c r="AG9" s="17">
        <v>0.10600291700431699</v>
      </c>
      <c r="AH9" s="17">
        <v>0.15433100480408099</v>
      </c>
      <c r="AI9" s="17">
        <v>5.9758861508572403E-2</v>
      </c>
      <c r="AJ9" s="17">
        <v>0.127553419488313</v>
      </c>
      <c r="AK9" s="17">
        <v>0.11492733119771199</v>
      </c>
    </row>
    <row r="10" spans="2:37" ht="16" x14ac:dyDescent="0.2">
      <c r="B10" s="18" t="s">
        <v>371</v>
      </c>
      <c r="C10" s="17">
        <v>0.41915317898709797</v>
      </c>
      <c r="D10" s="17">
        <v>0.43696102863571001</v>
      </c>
      <c r="E10" s="17">
        <v>0.40176844284267599</v>
      </c>
      <c r="F10" s="17"/>
      <c r="G10" s="17">
        <v>0.44592052900404999</v>
      </c>
      <c r="H10" s="17">
        <v>0.44147877155005699</v>
      </c>
      <c r="I10" s="17">
        <v>0.44659164156055797</v>
      </c>
      <c r="J10" s="17">
        <v>0.41267436491861198</v>
      </c>
      <c r="K10" s="17">
        <v>0.42296453858537802</v>
      </c>
      <c r="L10" s="17">
        <v>0.36382748017956301</v>
      </c>
      <c r="M10" s="17"/>
      <c r="N10" s="17">
        <v>0.48806276553932698</v>
      </c>
      <c r="O10" s="17">
        <v>0.43665026524959299</v>
      </c>
      <c r="P10" s="17">
        <v>0.431558152027959</v>
      </c>
      <c r="Q10" s="17">
        <v>0.424178327566545</v>
      </c>
      <c r="R10" s="17">
        <v>0.38154587865237399</v>
      </c>
      <c r="S10" s="17">
        <v>0.50152001592681394</v>
      </c>
      <c r="T10" s="17">
        <v>0.36493811198741799</v>
      </c>
      <c r="U10" s="17">
        <v>0.446548646131253</v>
      </c>
      <c r="V10" s="17">
        <v>0.36690674287635999</v>
      </c>
      <c r="W10" s="17">
        <v>0.36520325824111699</v>
      </c>
      <c r="X10" s="17">
        <v>0.36694503071531298</v>
      </c>
      <c r="Y10" s="17">
        <v>0.363003161997697</v>
      </c>
      <c r="Z10" s="17"/>
      <c r="AA10" s="17">
        <v>0.46825416358146998</v>
      </c>
      <c r="AB10" s="17">
        <v>0.48478867409404103</v>
      </c>
      <c r="AC10" s="17">
        <v>0.43064539269412999</v>
      </c>
      <c r="AD10" s="17">
        <v>0.41248816750738798</v>
      </c>
      <c r="AE10" s="17">
        <v>0.37583548195178001</v>
      </c>
      <c r="AF10" s="17"/>
      <c r="AG10" s="17">
        <v>0.44357113801347198</v>
      </c>
      <c r="AH10" s="17">
        <v>0.45656012196157703</v>
      </c>
      <c r="AI10" s="17">
        <v>0.48354984651266603</v>
      </c>
      <c r="AJ10" s="17">
        <v>0.38216138428662899</v>
      </c>
      <c r="AK10" s="17">
        <v>0.37515034061111102</v>
      </c>
    </row>
    <row r="11" spans="2:37" ht="16" x14ac:dyDescent="0.2">
      <c r="B11" s="18" t="s">
        <v>372</v>
      </c>
      <c r="C11" s="17">
        <v>0.26150020160161702</v>
      </c>
      <c r="D11" s="17">
        <v>0.25798608673010198</v>
      </c>
      <c r="E11" s="17">
        <v>0.26493082130180501</v>
      </c>
      <c r="F11" s="17"/>
      <c r="G11" s="17">
        <v>0.19999738246994</v>
      </c>
      <c r="H11" s="17">
        <v>0.24701411367096501</v>
      </c>
      <c r="I11" s="17">
        <v>0.23098899345790599</v>
      </c>
      <c r="J11" s="17">
        <v>0.27435405201720198</v>
      </c>
      <c r="K11" s="17">
        <v>0.27852235984937701</v>
      </c>
      <c r="L11" s="17">
        <v>0.31679169950244102</v>
      </c>
      <c r="M11" s="17"/>
      <c r="N11" s="17">
        <v>0.19258193493270501</v>
      </c>
      <c r="O11" s="17">
        <v>0.30009946627902101</v>
      </c>
      <c r="P11" s="17">
        <v>0.27063490292496301</v>
      </c>
      <c r="Q11" s="17">
        <v>0.28888281140356498</v>
      </c>
      <c r="R11" s="17">
        <v>0.31933368897805797</v>
      </c>
      <c r="S11" s="17">
        <v>0.23511584918324399</v>
      </c>
      <c r="T11" s="17">
        <v>0.23569445357927399</v>
      </c>
      <c r="U11" s="17">
        <v>0.21152315244145201</v>
      </c>
      <c r="V11" s="17">
        <v>0.258657488088753</v>
      </c>
      <c r="W11" s="17">
        <v>0.30028324428127501</v>
      </c>
      <c r="X11" s="17">
        <v>0.26923857835840898</v>
      </c>
      <c r="Y11" s="17">
        <v>0.27020741334668602</v>
      </c>
      <c r="Z11" s="17"/>
      <c r="AA11" s="17">
        <v>0.27017992171757299</v>
      </c>
      <c r="AB11" s="17">
        <v>0.21652054261401801</v>
      </c>
      <c r="AC11" s="17">
        <v>0.30642005831892399</v>
      </c>
      <c r="AD11" s="17">
        <v>0.27554610909206401</v>
      </c>
      <c r="AE11" s="17">
        <v>0.32408172789331302</v>
      </c>
      <c r="AF11" s="17"/>
      <c r="AG11" s="17">
        <v>0.290627109540886</v>
      </c>
      <c r="AH11" s="17">
        <v>0.246540308928789</v>
      </c>
      <c r="AI11" s="17">
        <v>0.28657857390788799</v>
      </c>
      <c r="AJ11" s="17">
        <v>0.26316989110591299</v>
      </c>
      <c r="AK11" s="17">
        <v>0.306220596503054</v>
      </c>
    </row>
    <row r="12" spans="2:37" ht="16" x14ac:dyDescent="0.2">
      <c r="B12" s="18" t="s">
        <v>373</v>
      </c>
      <c r="C12" s="17">
        <v>0.10447331697901099</v>
      </c>
      <c r="D12" s="17">
        <v>9.3973551327797999E-2</v>
      </c>
      <c r="E12" s="17">
        <v>0.11472360879000799</v>
      </c>
      <c r="F12" s="17"/>
      <c r="G12" s="17">
        <v>6.1510853283062501E-2</v>
      </c>
      <c r="H12" s="17">
        <v>5.9325307178156997E-2</v>
      </c>
      <c r="I12" s="17">
        <v>9.2950594126507705E-2</v>
      </c>
      <c r="J12" s="17">
        <v>0.114761763655038</v>
      </c>
      <c r="K12" s="17">
        <v>0.12371824588653001</v>
      </c>
      <c r="L12" s="17">
        <v>0.15755585283847701</v>
      </c>
      <c r="M12" s="17"/>
      <c r="N12" s="17">
        <v>7.5259295359733802E-2</v>
      </c>
      <c r="O12" s="17">
        <v>8.8004208547197593E-2</v>
      </c>
      <c r="P12" s="17">
        <v>9.0705117264382906E-2</v>
      </c>
      <c r="Q12" s="17">
        <v>0.118218671669958</v>
      </c>
      <c r="R12" s="17">
        <v>9.1571331783461801E-2</v>
      </c>
      <c r="S12" s="17">
        <v>7.3130453933909406E-2</v>
      </c>
      <c r="T12" s="17">
        <v>0.175449586495143</v>
      </c>
      <c r="U12" s="17">
        <v>7.3080339254324E-2</v>
      </c>
      <c r="V12" s="17">
        <v>9.7778900297115001E-2</v>
      </c>
      <c r="W12" s="17">
        <v>0.143672912240116</v>
      </c>
      <c r="X12" s="17">
        <v>0.15690635619273499</v>
      </c>
      <c r="Y12" s="17">
        <v>0.10416231545388201</v>
      </c>
      <c r="Z12" s="17"/>
      <c r="AA12" s="17">
        <v>7.4572477659154798E-2</v>
      </c>
      <c r="AB12" s="17">
        <v>6.2468210455761002E-2</v>
      </c>
      <c r="AC12" s="17">
        <v>0.109764774335868</v>
      </c>
      <c r="AD12" s="17">
        <v>0.12725421535032799</v>
      </c>
      <c r="AE12" s="17">
        <v>0.14911464153757401</v>
      </c>
      <c r="AF12" s="17"/>
      <c r="AG12" s="17">
        <v>9.5274846580546704E-2</v>
      </c>
      <c r="AH12" s="17">
        <v>7.3220971390697498E-2</v>
      </c>
      <c r="AI12" s="17">
        <v>0.12891900141545301</v>
      </c>
      <c r="AJ12" s="17">
        <v>0.107788260376391</v>
      </c>
      <c r="AK12" s="17">
        <v>0.13874283588843001</v>
      </c>
    </row>
    <row r="13" spans="2:37" ht="16" x14ac:dyDescent="0.2">
      <c r="B13" s="18" t="s">
        <v>153</v>
      </c>
      <c r="C13" s="19">
        <v>9.8442116971134197E-2</v>
      </c>
      <c r="D13" s="19">
        <v>7.3847119590889201E-2</v>
      </c>
      <c r="E13" s="19">
        <v>0.12245273859954001</v>
      </c>
      <c r="F13" s="19"/>
      <c r="G13" s="19">
        <v>8.8993978520103698E-2</v>
      </c>
      <c r="H13" s="19">
        <v>7.28997282802476E-2</v>
      </c>
      <c r="I13" s="19">
        <v>0.11756104211912299</v>
      </c>
      <c r="J13" s="19">
        <v>0.104626115045013</v>
      </c>
      <c r="K13" s="19">
        <v>8.8175192497515098E-2</v>
      </c>
      <c r="L13" s="19">
        <v>0.111753755077359</v>
      </c>
      <c r="M13" s="19"/>
      <c r="N13" s="19">
        <v>0.104386721284187</v>
      </c>
      <c r="O13" s="19">
        <v>9.9595424419749001E-2</v>
      </c>
      <c r="P13" s="19">
        <v>0.106701274188297</v>
      </c>
      <c r="Q13" s="19">
        <v>9.6271244756959307E-2</v>
      </c>
      <c r="R13" s="19">
        <v>7.9740589983624405E-2</v>
      </c>
      <c r="S13" s="19">
        <v>7.6165921319654301E-2</v>
      </c>
      <c r="T13" s="19">
        <v>9.6844526489295202E-2</v>
      </c>
      <c r="U13" s="19">
        <v>0.124900185939039</v>
      </c>
      <c r="V13" s="19">
        <v>8.7286661599165996E-2</v>
      </c>
      <c r="W13" s="19">
        <v>0.102186480711945</v>
      </c>
      <c r="X13" s="19">
        <v>0.12239967244108001</v>
      </c>
      <c r="Y13" s="19">
        <v>0.119410079324573</v>
      </c>
      <c r="Z13" s="19"/>
      <c r="AA13" s="19">
        <v>6.8620251983379302E-2</v>
      </c>
      <c r="AB13" s="19">
        <v>5.4761766898887301E-2</v>
      </c>
      <c r="AC13" s="19">
        <v>7.3671374578737903E-2</v>
      </c>
      <c r="AD13" s="19">
        <v>7.4762195422761801E-2</v>
      </c>
      <c r="AE13" s="19">
        <v>7.1384879279502295E-2</v>
      </c>
      <c r="AF13" s="19"/>
      <c r="AG13" s="19">
        <v>6.4523988860778494E-2</v>
      </c>
      <c r="AH13" s="19">
        <v>6.9347592914856704E-2</v>
      </c>
      <c r="AI13" s="19">
        <v>4.1193716655420903E-2</v>
      </c>
      <c r="AJ13" s="19">
        <v>0.11932704474275301</v>
      </c>
      <c r="AK13" s="19">
        <v>6.4958895799692898E-2</v>
      </c>
    </row>
    <row r="14" spans="2:37" x14ac:dyDescent="0.2">
      <c r="B14" s="16"/>
    </row>
    <row r="15" spans="2:37" x14ac:dyDescent="0.2">
      <c r="B15" t="s">
        <v>61</v>
      </c>
    </row>
    <row r="16" spans="2:37" x14ac:dyDescent="0.2">
      <c r="B16" t="s">
        <v>62</v>
      </c>
    </row>
    <row r="18" spans="2:2" x14ac:dyDescent="0.2">
      <c r="B18"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AK18"/>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376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370</v>
      </c>
      <c r="C9" s="17">
        <v>7.1783421929072402E-2</v>
      </c>
      <c r="D9" s="17">
        <v>7.2499393702080306E-2</v>
      </c>
      <c r="E9" s="17">
        <v>7.1084461605047E-2</v>
      </c>
      <c r="F9" s="17"/>
      <c r="G9" s="17">
        <v>0.121936198756928</v>
      </c>
      <c r="H9" s="17">
        <v>0.149923882938162</v>
      </c>
      <c r="I9" s="17">
        <v>9.9996442732118496E-2</v>
      </c>
      <c r="J9" s="17">
        <v>3.5829371458805902E-2</v>
      </c>
      <c r="K9" s="17">
        <v>2.10148480065167E-2</v>
      </c>
      <c r="L9" s="17">
        <v>1.5603073717843899E-2</v>
      </c>
      <c r="M9" s="17"/>
      <c r="N9" s="17">
        <v>0.101468393458313</v>
      </c>
      <c r="O9" s="17">
        <v>3.17344794925212E-2</v>
      </c>
      <c r="P9" s="17">
        <v>4.8122219412616102E-2</v>
      </c>
      <c r="Q9" s="17">
        <v>5.3901583087730097E-2</v>
      </c>
      <c r="R9" s="17">
        <v>8.9042791563841803E-2</v>
      </c>
      <c r="S9" s="17">
        <v>5.2324287315708103E-2</v>
      </c>
      <c r="T9" s="17">
        <v>8.1735736990320607E-2</v>
      </c>
      <c r="U9" s="17">
        <v>0.12082959683465699</v>
      </c>
      <c r="V9" s="17">
        <v>0.101104118112125</v>
      </c>
      <c r="W9" s="17">
        <v>6.0110048605583402E-2</v>
      </c>
      <c r="X9" s="17">
        <v>6.6565904489931896E-2</v>
      </c>
      <c r="Y9" s="17">
        <v>8.5753197307078796E-2</v>
      </c>
      <c r="Z9" s="17"/>
      <c r="AA9" s="17">
        <v>8.1854861866179102E-2</v>
      </c>
      <c r="AB9" s="17">
        <v>0.13789335581451201</v>
      </c>
      <c r="AC9" s="17">
        <v>6.2587137884543398E-2</v>
      </c>
      <c r="AD9" s="17">
        <v>5.2529482975263199E-2</v>
      </c>
      <c r="AE9" s="17">
        <v>1.8643551636651198E-2</v>
      </c>
      <c r="AF9" s="17"/>
      <c r="AG9" s="17">
        <v>5.4038635056319798E-2</v>
      </c>
      <c r="AH9" s="17">
        <v>9.5749643013965199E-2</v>
      </c>
      <c r="AI9" s="17">
        <v>4.7564558221335401E-2</v>
      </c>
      <c r="AJ9" s="17">
        <v>8.04594206127527E-2</v>
      </c>
      <c r="AK9" s="17">
        <v>8.8635289700652407E-3</v>
      </c>
    </row>
    <row r="10" spans="2:37" ht="16" x14ac:dyDescent="0.2">
      <c r="B10" s="18" t="s">
        <v>371</v>
      </c>
      <c r="C10" s="17">
        <v>0.30045631102027898</v>
      </c>
      <c r="D10" s="17">
        <v>0.29612167352615199</v>
      </c>
      <c r="E10" s="17">
        <v>0.30468795777180202</v>
      </c>
      <c r="F10" s="17"/>
      <c r="G10" s="17">
        <v>0.34549802687500297</v>
      </c>
      <c r="H10" s="17">
        <v>0.403169172537933</v>
      </c>
      <c r="I10" s="17">
        <v>0.34330457172300299</v>
      </c>
      <c r="J10" s="17">
        <v>0.26564394543566799</v>
      </c>
      <c r="K10" s="17">
        <v>0.29416407505641601</v>
      </c>
      <c r="L10" s="17">
        <v>0.18515008821801299</v>
      </c>
      <c r="M10" s="17"/>
      <c r="N10" s="17">
        <v>0.37243654860705</v>
      </c>
      <c r="O10" s="17">
        <v>0.29738031611986498</v>
      </c>
      <c r="P10" s="17">
        <v>0.27911614834729498</v>
      </c>
      <c r="Q10" s="17">
        <v>0.27836204158167899</v>
      </c>
      <c r="R10" s="17">
        <v>0.27641659084307202</v>
      </c>
      <c r="S10" s="17">
        <v>0.35807026952624099</v>
      </c>
      <c r="T10" s="17">
        <v>0.30457252972109899</v>
      </c>
      <c r="U10" s="17">
        <v>0.26205492031880401</v>
      </c>
      <c r="V10" s="17">
        <v>0.31120653179962798</v>
      </c>
      <c r="W10" s="17">
        <v>0.266218903587227</v>
      </c>
      <c r="X10" s="17">
        <v>0.25219244786940298</v>
      </c>
      <c r="Y10" s="17">
        <v>0.16736851612679299</v>
      </c>
      <c r="Z10" s="17"/>
      <c r="AA10" s="17">
        <v>0.34892513872140901</v>
      </c>
      <c r="AB10" s="17">
        <v>0.40165522165360401</v>
      </c>
      <c r="AC10" s="17">
        <v>0.28886565024070898</v>
      </c>
      <c r="AD10" s="17">
        <v>0.28742553900900503</v>
      </c>
      <c r="AE10" s="17">
        <v>0.22573636964260299</v>
      </c>
      <c r="AF10" s="17"/>
      <c r="AG10" s="17">
        <v>0.312938445781696</v>
      </c>
      <c r="AH10" s="17">
        <v>0.358846210348298</v>
      </c>
      <c r="AI10" s="17">
        <v>0.24168384803561299</v>
      </c>
      <c r="AJ10" s="17">
        <v>0.28567438326426597</v>
      </c>
      <c r="AK10" s="17">
        <v>0.26945171822073699</v>
      </c>
    </row>
    <row r="11" spans="2:37" ht="16" x14ac:dyDescent="0.2">
      <c r="B11" s="18" t="s">
        <v>372</v>
      </c>
      <c r="C11" s="17">
        <v>0.364188702385014</v>
      </c>
      <c r="D11" s="17">
        <v>0.38345048396995601</v>
      </c>
      <c r="E11" s="17">
        <v>0.34538457964514202</v>
      </c>
      <c r="F11" s="17"/>
      <c r="G11" s="17">
        <v>0.31990816236521702</v>
      </c>
      <c r="H11" s="17">
        <v>0.27453964055813601</v>
      </c>
      <c r="I11" s="17">
        <v>0.324611094803756</v>
      </c>
      <c r="J11" s="17">
        <v>0.41427586319146398</v>
      </c>
      <c r="K11" s="17">
        <v>0.38559252892020401</v>
      </c>
      <c r="L11" s="17">
        <v>0.44325325784141401</v>
      </c>
      <c r="M11" s="17"/>
      <c r="N11" s="17">
        <v>0.29590334018054998</v>
      </c>
      <c r="O11" s="17">
        <v>0.387307829809454</v>
      </c>
      <c r="P11" s="17">
        <v>0.45406295712321698</v>
      </c>
      <c r="Q11" s="17">
        <v>0.375980532688033</v>
      </c>
      <c r="R11" s="17">
        <v>0.40238412110938299</v>
      </c>
      <c r="S11" s="17">
        <v>0.36845846779625802</v>
      </c>
      <c r="T11" s="17">
        <v>0.28466993737947999</v>
      </c>
      <c r="U11" s="17">
        <v>0.357166628451204</v>
      </c>
      <c r="V11" s="17">
        <v>0.346310070729618</v>
      </c>
      <c r="W11" s="17">
        <v>0.33482049490439503</v>
      </c>
      <c r="X11" s="17">
        <v>0.38117734960292099</v>
      </c>
      <c r="Y11" s="17">
        <v>0.55411943738875502</v>
      </c>
      <c r="Z11" s="17"/>
      <c r="AA11" s="17">
        <v>0.38646802957182702</v>
      </c>
      <c r="AB11" s="17">
        <v>0.27868589044361097</v>
      </c>
      <c r="AC11" s="17">
        <v>0.41179642676546202</v>
      </c>
      <c r="AD11" s="17">
        <v>0.39164443611294902</v>
      </c>
      <c r="AE11" s="17">
        <v>0.44078259750770998</v>
      </c>
      <c r="AF11" s="17"/>
      <c r="AG11" s="17">
        <v>0.40097091966817799</v>
      </c>
      <c r="AH11" s="17">
        <v>0.34450900797946998</v>
      </c>
      <c r="AI11" s="17">
        <v>0.43957628663666998</v>
      </c>
      <c r="AJ11" s="17">
        <v>0.35045750120170199</v>
      </c>
      <c r="AK11" s="17">
        <v>0.41036910849882502</v>
      </c>
    </row>
    <row r="12" spans="2:37" ht="16" x14ac:dyDescent="0.2">
      <c r="B12" s="18" t="s">
        <v>373</v>
      </c>
      <c r="C12" s="17">
        <v>0.14128328681414501</v>
      </c>
      <c r="D12" s="17">
        <v>0.14841746329448499</v>
      </c>
      <c r="E12" s="17">
        <v>0.13431861796497099</v>
      </c>
      <c r="F12" s="17"/>
      <c r="G12" s="17">
        <v>9.6694091226723095E-2</v>
      </c>
      <c r="H12" s="17">
        <v>0.105802838389917</v>
      </c>
      <c r="I12" s="17">
        <v>0.10633034977736</v>
      </c>
      <c r="J12" s="17">
        <v>0.160795252985138</v>
      </c>
      <c r="K12" s="17">
        <v>0.18626562437455499</v>
      </c>
      <c r="L12" s="17">
        <v>0.18188125038603001</v>
      </c>
      <c r="M12" s="17"/>
      <c r="N12" s="17">
        <v>9.4437079792636297E-2</v>
      </c>
      <c r="O12" s="17">
        <v>0.13714836690245299</v>
      </c>
      <c r="P12" s="17">
        <v>0.109776073632723</v>
      </c>
      <c r="Q12" s="17">
        <v>0.146655952165687</v>
      </c>
      <c r="R12" s="17">
        <v>0.151916170992139</v>
      </c>
      <c r="S12" s="17">
        <v>0.13636072071921401</v>
      </c>
      <c r="T12" s="17">
        <v>0.22003101890690499</v>
      </c>
      <c r="U12" s="17">
        <v>0.14336189978525199</v>
      </c>
      <c r="V12" s="17">
        <v>0.118125210897365</v>
      </c>
      <c r="W12" s="17">
        <v>0.19959269414751499</v>
      </c>
      <c r="X12" s="17">
        <v>0.16388829180811701</v>
      </c>
      <c r="Y12" s="17">
        <v>9.5549957439550803E-2</v>
      </c>
      <c r="Z12" s="17"/>
      <c r="AA12" s="17">
        <v>9.8407370759002494E-2</v>
      </c>
      <c r="AB12" s="17">
        <v>0.11084425208607</v>
      </c>
      <c r="AC12" s="17">
        <v>0.128216566507453</v>
      </c>
      <c r="AD12" s="17">
        <v>0.158359778544023</v>
      </c>
      <c r="AE12" s="17">
        <v>0.21912014989504</v>
      </c>
      <c r="AF12" s="17"/>
      <c r="AG12" s="17">
        <v>0.15353695925845801</v>
      </c>
      <c r="AH12" s="17">
        <v>0.116478657150549</v>
      </c>
      <c r="AI12" s="17">
        <v>0.15752615472717599</v>
      </c>
      <c r="AJ12" s="17">
        <v>0.12753876024284699</v>
      </c>
      <c r="AK12" s="17">
        <v>0.20666743661807299</v>
      </c>
    </row>
    <row r="13" spans="2:37" ht="16" x14ac:dyDescent="0.2">
      <c r="B13" s="18" t="s">
        <v>153</v>
      </c>
      <c r="C13" s="19">
        <v>0.12228827785148801</v>
      </c>
      <c r="D13" s="19">
        <v>9.95109855073288E-2</v>
      </c>
      <c r="E13" s="19">
        <v>0.14452438301303799</v>
      </c>
      <c r="F13" s="19"/>
      <c r="G13" s="19">
        <v>0.11596352077612899</v>
      </c>
      <c r="H13" s="19">
        <v>6.6564465575851495E-2</v>
      </c>
      <c r="I13" s="19">
        <v>0.12575754096376199</v>
      </c>
      <c r="J13" s="19">
        <v>0.123455566928925</v>
      </c>
      <c r="K13" s="19">
        <v>0.11296292364230701</v>
      </c>
      <c r="L13" s="19">
        <v>0.174112329836701</v>
      </c>
      <c r="M13" s="19"/>
      <c r="N13" s="19">
        <v>0.13575463796144999</v>
      </c>
      <c r="O13" s="19">
        <v>0.14642900767570599</v>
      </c>
      <c r="P13" s="19">
        <v>0.10892260148414901</v>
      </c>
      <c r="Q13" s="19">
        <v>0.145099890476871</v>
      </c>
      <c r="R13" s="19">
        <v>8.0240325491564901E-2</v>
      </c>
      <c r="S13" s="19">
        <v>8.4786254642580397E-2</v>
      </c>
      <c r="T13" s="19">
        <v>0.10899077700219501</v>
      </c>
      <c r="U13" s="19">
        <v>0.116586954610083</v>
      </c>
      <c r="V13" s="19">
        <v>0.12325406846126299</v>
      </c>
      <c r="W13" s="19">
        <v>0.13925785875527999</v>
      </c>
      <c r="X13" s="19">
        <v>0.136176006229627</v>
      </c>
      <c r="Y13" s="19">
        <v>9.7208891737822906E-2</v>
      </c>
      <c r="Z13" s="19"/>
      <c r="AA13" s="19">
        <v>8.4344599081582997E-2</v>
      </c>
      <c r="AB13" s="19">
        <v>7.0921280002202394E-2</v>
      </c>
      <c r="AC13" s="19">
        <v>0.108534218601832</v>
      </c>
      <c r="AD13" s="19">
        <v>0.11004076335876101</v>
      </c>
      <c r="AE13" s="19">
        <v>9.5717331317997006E-2</v>
      </c>
      <c r="AF13" s="19"/>
      <c r="AG13" s="19">
        <v>7.8515040235348596E-2</v>
      </c>
      <c r="AH13" s="19">
        <v>8.4416481507718896E-2</v>
      </c>
      <c r="AI13" s="19">
        <v>0.113649152379206</v>
      </c>
      <c r="AJ13" s="19">
        <v>0.15586993467843199</v>
      </c>
      <c r="AK13" s="19">
        <v>0.1046482076923</v>
      </c>
    </row>
    <row r="14" spans="2:37" x14ac:dyDescent="0.2">
      <c r="B14" s="16"/>
    </row>
    <row r="15" spans="2:37" x14ac:dyDescent="0.2">
      <c r="B15" t="s">
        <v>61</v>
      </c>
    </row>
    <row r="16" spans="2:37" x14ac:dyDescent="0.2">
      <c r="B16" t="s">
        <v>62</v>
      </c>
    </row>
    <row r="18" spans="2:2" x14ac:dyDescent="0.2">
      <c r="B18"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AK18"/>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377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370</v>
      </c>
      <c r="C9" s="17">
        <v>0.139973386089015</v>
      </c>
      <c r="D9" s="17">
        <v>0.14262074229209501</v>
      </c>
      <c r="E9" s="17">
        <v>0.13738893092014401</v>
      </c>
      <c r="F9" s="17"/>
      <c r="G9" s="17">
        <v>0.16977171830619001</v>
      </c>
      <c r="H9" s="17">
        <v>0.21814101974571001</v>
      </c>
      <c r="I9" s="17">
        <v>0.15156525422001599</v>
      </c>
      <c r="J9" s="17">
        <v>0.125566147246649</v>
      </c>
      <c r="K9" s="17">
        <v>9.6234321544788795E-2</v>
      </c>
      <c r="L9" s="17">
        <v>8.8527182505933E-2</v>
      </c>
      <c r="M9" s="17"/>
      <c r="N9" s="17">
        <v>0.16692695952837999</v>
      </c>
      <c r="O9" s="17">
        <v>0.10306034565875601</v>
      </c>
      <c r="P9" s="17">
        <v>0.10155882656423899</v>
      </c>
      <c r="Q9" s="17">
        <v>0.14280242417578201</v>
      </c>
      <c r="R9" s="17">
        <v>0.172366841175221</v>
      </c>
      <c r="S9" s="17">
        <v>0.130472798526441</v>
      </c>
      <c r="T9" s="17">
        <v>0.171062415931831</v>
      </c>
      <c r="U9" s="17">
        <v>0.204525252041005</v>
      </c>
      <c r="V9" s="17">
        <v>0.181101867822655</v>
      </c>
      <c r="W9" s="17">
        <v>0.104105253738511</v>
      </c>
      <c r="X9" s="17">
        <v>0.100119437478714</v>
      </c>
      <c r="Y9" s="17">
        <v>7.5263944515896006E-2</v>
      </c>
      <c r="Z9" s="17"/>
      <c r="AA9" s="17">
        <v>0.15746044160157599</v>
      </c>
      <c r="AB9" s="17">
        <v>0.222228329591934</v>
      </c>
      <c r="AC9" s="17">
        <v>0.14652493310204401</v>
      </c>
      <c r="AD9" s="17">
        <v>0.109868536686068</v>
      </c>
      <c r="AE9" s="17">
        <v>8.2571316216298499E-2</v>
      </c>
      <c r="AF9" s="17"/>
      <c r="AG9" s="17">
        <v>0.13191289015768701</v>
      </c>
      <c r="AH9" s="17">
        <v>0.18137150745729</v>
      </c>
      <c r="AI9" s="17">
        <v>9.5934057928852096E-2</v>
      </c>
      <c r="AJ9" s="17">
        <v>0.108674796937883</v>
      </c>
      <c r="AK9" s="17">
        <v>0.117648173605877</v>
      </c>
    </row>
    <row r="10" spans="2:37" ht="16" x14ac:dyDescent="0.2">
      <c r="B10" s="18" t="s">
        <v>371</v>
      </c>
      <c r="C10" s="17">
        <v>0.41420826713237802</v>
      </c>
      <c r="D10" s="17">
        <v>0.45262779986278501</v>
      </c>
      <c r="E10" s="17">
        <v>0.37670158033473</v>
      </c>
      <c r="F10" s="17"/>
      <c r="G10" s="17">
        <v>0.42161736541658001</v>
      </c>
      <c r="H10" s="17">
        <v>0.423576209214379</v>
      </c>
      <c r="I10" s="17">
        <v>0.37888563172516798</v>
      </c>
      <c r="J10" s="17">
        <v>0.380305810006485</v>
      </c>
      <c r="K10" s="17">
        <v>0.47827645943388503</v>
      </c>
      <c r="L10" s="17">
        <v>0.41489163832468601</v>
      </c>
      <c r="M10" s="17"/>
      <c r="N10" s="17">
        <v>0.43953609608755401</v>
      </c>
      <c r="O10" s="17">
        <v>0.44158861742834299</v>
      </c>
      <c r="P10" s="17">
        <v>0.44146022318698303</v>
      </c>
      <c r="Q10" s="17">
        <v>0.39798444164193197</v>
      </c>
      <c r="R10" s="17">
        <v>0.36539550827464801</v>
      </c>
      <c r="S10" s="17">
        <v>0.43377816298451299</v>
      </c>
      <c r="T10" s="17">
        <v>0.40175064800481602</v>
      </c>
      <c r="U10" s="17">
        <v>0.33461555905283502</v>
      </c>
      <c r="V10" s="17">
        <v>0.439137883642647</v>
      </c>
      <c r="W10" s="17">
        <v>0.41024421662730198</v>
      </c>
      <c r="X10" s="17">
        <v>0.357163701692573</v>
      </c>
      <c r="Y10" s="17">
        <v>0.36211999463417299</v>
      </c>
      <c r="Z10" s="17"/>
      <c r="AA10" s="17">
        <v>0.47383594952043101</v>
      </c>
      <c r="AB10" s="17">
        <v>0.49553390556641902</v>
      </c>
      <c r="AC10" s="17">
        <v>0.41466876208929998</v>
      </c>
      <c r="AD10" s="17">
        <v>0.39496433274063802</v>
      </c>
      <c r="AE10" s="17">
        <v>0.35187401904309501</v>
      </c>
      <c r="AF10" s="17"/>
      <c r="AG10" s="17">
        <v>0.43154621445249802</v>
      </c>
      <c r="AH10" s="17">
        <v>0.47725870508116303</v>
      </c>
      <c r="AI10" s="17">
        <v>0.40934950325831698</v>
      </c>
      <c r="AJ10" s="17">
        <v>0.37445197821029402</v>
      </c>
      <c r="AK10" s="17">
        <v>0.31538151426347699</v>
      </c>
    </row>
    <row r="11" spans="2:37" ht="16" x14ac:dyDescent="0.2">
      <c r="B11" s="18" t="s">
        <v>372</v>
      </c>
      <c r="C11" s="17">
        <v>0.23818548957510699</v>
      </c>
      <c r="D11" s="17">
        <v>0.227049400668176</v>
      </c>
      <c r="E11" s="17">
        <v>0.249056985637124</v>
      </c>
      <c r="F11" s="17"/>
      <c r="G11" s="17">
        <v>0.22660900882072499</v>
      </c>
      <c r="H11" s="17">
        <v>0.19345679121994799</v>
      </c>
      <c r="I11" s="17">
        <v>0.25406444539906198</v>
      </c>
      <c r="J11" s="17">
        <v>0.274238850993057</v>
      </c>
      <c r="K11" s="17">
        <v>0.23120583649496201</v>
      </c>
      <c r="L11" s="17">
        <v>0.24467428626222901</v>
      </c>
      <c r="M11" s="17"/>
      <c r="N11" s="17">
        <v>0.203647769969169</v>
      </c>
      <c r="O11" s="17">
        <v>0.24584780397454001</v>
      </c>
      <c r="P11" s="17">
        <v>0.25616568187154398</v>
      </c>
      <c r="Q11" s="17">
        <v>0.23178606919797501</v>
      </c>
      <c r="R11" s="17">
        <v>0.25295962505900299</v>
      </c>
      <c r="S11" s="17">
        <v>0.23197461314106901</v>
      </c>
      <c r="T11" s="17">
        <v>0.229227077251592</v>
      </c>
      <c r="U11" s="17">
        <v>0.28532151903516401</v>
      </c>
      <c r="V11" s="17">
        <v>0.19862271900520601</v>
      </c>
      <c r="W11" s="17">
        <v>0.275916403711844</v>
      </c>
      <c r="X11" s="17">
        <v>0.25725828832469599</v>
      </c>
      <c r="Y11" s="17">
        <v>0.28329679292877702</v>
      </c>
      <c r="Z11" s="17"/>
      <c r="AA11" s="17">
        <v>0.22329337913271999</v>
      </c>
      <c r="AB11" s="17">
        <v>0.174011874907646</v>
      </c>
      <c r="AC11" s="17">
        <v>0.29270992683157199</v>
      </c>
      <c r="AD11" s="17">
        <v>0.25569303236191898</v>
      </c>
      <c r="AE11" s="17">
        <v>0.33464824890641098</v>
      </c>
      <c r="AF11" s="17"/>
      <c r="AG11" s="17">
        <v>0.265591462597487</v>
      </c>
      <c r="AH11" s="17">
        <v>0.19146395013591699</v>
      </c>
      <c r="AI11" s="17">
        <v>0.33907112803655298</v>
      </c>
      <c r="AJ11" s="17">
        <v>0.24850554543601699</v>
      </c>
      <c r="AK11" s="17">
        <v>0.34325203765638501</v>
      </c>
    </row>
    <row r="12" spans="2:37" ht="16" x14ac:dyDescent="0.2">
      <c r="B12" s="18" t="s">
        <v>373</v>
      </c>
      <c r="C12" s="17">
        <v>8.3815607392877606E-2</v>
      </c>
      <c r="D12" s="17">
        <v>8.4222713272649297E-2</v>
      </c>
      <c r="E12" s="17">
        <v>8.3418174325869704E-2</v>
      </c>
      <c r="F12" s="17"/>
      <c r="G12" s="17">
        <v>7.7460808231044703E-2</v>
      </c>
      <c r="H12" s="17">
        <v>8.3776916282511105E-2</v>
      </c>
      <c r="I12" s="17">
        <v>7.08981080120413E-2</v>
      </c>
      <c r="J12" s="17">
        <v>8.9960497640160994E-2</v>
      </c>
      <c r="K12" s="17">
        <v>8.3183566870215706E-2</v>
      </c>
      <c r="L12" s="17">
        <v>9.3962469028354603E-2</v>
      </c>
      <c r="M12" s="17"/>
      <c r="N12" s="17">
        <v>6.41559045871785E-2</v>
      </c>
      <c r="O12" s="17">
        <v>9.7941840034576205E-2</v>
      </c>
      <c r="P12" s="17">
        <v>5.55251197421072E-2</v>
      </c>
      <c r="Q12" s="17">
        <v>7.1223821003623802E-2</v>
      </c>
      <c r="R12" s="17">
        <v>9.1952592368156699E-2</v>
      </c>
      <c r="S12" s="17">
        <v>0.100874553301516</v>
      </c>
      <c r="T12" s="17">
        <v>9.4553913668444206E-2</v>
      </c>
      <c r="U12" s="17">
        <v>3.7749016797955698E-2</v>
      </c>
      <c r="V12" s="17">
        <v>8.1769647010382404E-2</v>
      </c>
      <c r="W12" s="17">
        <v>8.8404809371307499E-2</v>
      </c>
      <c r="X12" s="17">
        <v>0.106603879426766</v>
      </c>
      <c r="Y12" s="17">
        <v>0.14601749663990499</v>
      </c>
      <c r="Z12" s="17"/>
      <c r="AA12" s="17">
        <v>6.8450292876956295E-2</v>
      </c>
      <c r="AB12" s="17">
        <v>4.1862165997418203E-2</v>
      </c>
      <c r="AC12" s="17">
        <v>3.7746224852705901E-2</v>
      </c>
      <c r="AD12" s="17">
        <v>0.116804180773492</v>
      </c>
      <c r="AE12" s="17">
        <v>0.13341398557217299</v>
      </c>
      <c r="AF12" s="17"/>
      <c r="AG12" s="17">
        <v>7.41526765519612E-2</v>
      </c>
      <c r="AH12" s="17">
        <v>6.8221188327779597E-2</v>
      </c>
      <c r="AI12" s="17">
        <v>5.18568251592091E-2</v>
      </c>
      <c r="AJ12" s="17">
        <v>0.115272104313207</v>
      </c>
      <c r="AK12" s="17">
        <v>0.13587893298600601</v>
      </c>
    </row>
    <row r="13" spans="2:37" ht="16" x14ac:dyDescent="0.2">
      <c r="B13" s="18" t="s">
        <v>153</v>
      </c>
      <c r="C13" s="19">
        <v>0.12381724981061901</v>
      </c>
      <c r="D13" s="19">
        <v>9.3479343904297199E-2</v>
      </c>
      <c r="E13" s="19">
        <v>0.15343432878213301</v>
      </c>
      <c r="F13" s="19"/>
      <c r="G13" s="19">
        <v>0.10454109922546</v>
      </c>
      <c r="H13" s="19">
        <v>8.1049063537452004E-2</v>
      </c>
      <c r="I13" s="19">
        <v>0.144586560643712</v>
      </c>
      <c r="J13" s="19">
        <v>0.12992869411364899</v>
      </c>
      <c r="K13" s="19">
        <v>0.111099815656148</v>
      </c>
      <c r="L13" s="19">
        <v>0.15794442387879901</v>
      </c>
      <c r="M13" s="19"/>
      <c r="N13" s="19">
        <v>0.12573326982771801</v>
      </c>
      <c r="O13" s="19">
        <v>0.111561392903785</v>
      </c>
      <c r="P13" s="19">
        <v>0.14529014863512699</v>
      </c>
      <c r="Q13" s="19">
        <v>0.15620324398068799</v>
      </c>
      <c r="R13" s="19">
        <v>0.117325433122972</v>
      </c>
      <c r="S13" s="19">
        <v>0.10289987204646101</v>
      </c>
      <c r="T13" s="19">
        <v>0.103405945143317</v>
      </c>
      <c r="U13" s="19">
        <v>0.13778865307304</v>
      </c>
      <c r="V13" s="19">
        <v>9.9367882519109399E-2</v>
      </c>
      <c r="W13" s="19">
        <v>0.121329316551036</v>
      </c>
      <c r="X13" s="19">
        <v>0.17885469307725199</v>
      </c>
      <c r="Y13" s="19">
        <v>0.13330177128124801</v>
      </c>
      <c r="Z13" s="19"/>
      <c r="AA13" s="19">
        <v>7.6959936868317202E-2</v>
      </c>
      <c r="AB13" s="19">
        <v>6.6363723936581506E-2</v>
      </c>
      <c r="AC13" s="19">
        <v>0.108350153124377</v>
      </c>
      <c r="AD13" s="19">
        <v>0.122669917437883</v>
      </c>
      <c r="AE13" s="19">
        <v>9.7492430262023297E-2</v>
      </c>
      <c r="AF13" s="19"/>
      <c r="AG13" s="19">
        <v>9.6796756240367501E-2</v>
      </c>
      <c r="AH13" s="19">
        <v>8.16846489978518E-2</v>
      </c>
      <c r="AI13" s="19">
        <v>0.10378848561706901</v>
      </c>
      <c r="AJ13" s="19">
        <v>0.153095575102599</v>
      </c>
      <c r="AK13" s="19">
        <v>8.7839341488254896E-2</v>
      </c>
    </row>
    <row r="14" spans="2:37" x14ac:dyDescent="0.2">
      <c r="B14" s="16"/>
    </row>
    <row r="15" spans="2:37" x14ac:dyDescent="0.2">
      <c r="B15" t="s">
        <v>61</v>
      </c>
    </row>
    <row r="16" spans="2:37" x14ac:dyDescent="0.2">
      <c r="B16" t="s">
        <v>62</v>
      </c>
    </row>
    <row r="18" spans="2:2" x14ac:dyDescent="0.2">
      <c r="B18"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AK18"/>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378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370</v>
      </c>
      <c r="C9" s="17">
        <v>0.22851902745532701</v>
      </c>
      <c r="D9" s="17">
        <v>0.25454549059607501</v>
      </c>
      <c r="E9" s="17">
        <v>0.203110951612227</v>
      </c>
      <c r="F9" s="17"/>
      <c r="G9" s="17">
        <v>0.28980007569261801</v>
      </c>
      <c r="H9" s="17">
        <v>0.30287581768029997</v>
      </c>
      <c r="I9" s="17">
        <v>0.20832807931304201</v>
      </c>
      <c r="J9" s="17">
        <v>0.20609553704948799</v>
      </c>
      <c r="K9" s="17">
        <v>0.181219901817047</v>
      </c>
      <c r="L9" s="17">
        <v>0.19400207572534001</v>
      </c>
      <c r="M9" s="17"/>
      <c r="N9" s="17">
        <v>0.27704760514697302</v>
      </c>
      <c r="O9" s="17">
        <v>0.18271472453795801</v>
      </c>
      <c r="P9" s="17">
        <v>0.17737948380593099</v>
      </c>
      <c r="Q9" s="17">
        <v>0.25479946502367501</v>
      </c>
      <c r="R9" s="17">
        <v>0.20421260928107601</v>
      </c>
      <c r="S9" s="17">
        <v>0.22683174323144101</v>
      </c>
      <c r="T9" s="17">
        <v>0.21067846168268001</v>
      </c>
      <c r="U9" s="17">
        <v>0.224004471411796</v>
      </c>
      <c r="V9" s="17">
        <v>0.28664909739272798</v>
      </c>
      <c r="W9" s="17">
        <v>0.239381755528458</v>
      </c>
      <c r="X9" s="17">
        <v>0.18773680093782999</v>
      </c>
      <c r="Y9" s="17">
        <v>0.19436580747915899</v>
      </c>
      <c r="Z9" s="17"/>
      <c r="AA9" s="17">
        <v>0.25629465086280601</v>
      </c>
      <c r="AB9" s="17">
        <v>0.29851557135564</v>
      </c>
      <c r="AC9" s="17">
        <v>0.23113623203324801</v>
      </c>
      <c r="AD9" s="17">
        <v>0.23445171924772701</v>
      </c>
      <c r="AE9" s="17">
        <v>0.16599928924708601</v>
      </c>
      <c r="AF9" s="17"/>
      <c r="AG9" s="17">
        <v>0.23007016035130401</v>
      </c>
      <c r="AH9" s="17">
        <v>0.25391692720577802</v>
      </c>
      <c r="AI9" s="17">
        <v>0.190684251286179</v>
      </c>
      <c r="AJ9" s="17">
        <v>0.25707506216624099</v>
      </c>
      <c r="AK9" s="17">
        <v>0.110929039839458</v>
      </c>
    </row>
    <row r="10" spans="2:37" ht="16" x14ac:dyDescent="0.2">
      <c r="B10" s="18" t="s">
        <v>371</v>
      </c>
      <c r="C10" s="17">
        <v>0.42490653684502699</v>
      </c>
      <c r="D10" s="17">
        <v>0.42596087420081702</v>
      </c>
      <c r="E10" s="17">
        <v>0.42387725048540398</v>
      </c>
      <c r="F10" s="17"/>
      <c r="G10" s="17">
        <v>0.38210204219319799</v>
      </c>
      <c r="H10" s="17">
        <v>0.43270970277635501</v>
      </c>
      <c r="I10" s="17">
        <v>0.46321669975631402</v>
      </c>
      <c r="J10" s="17">
        <v>0.40341854187692799</v>
      </c>
      <c r="K10" s="17">
        <v>0.46533364335289901</v>
      </c>
      <c r="L10" s="17">
        <v>0.40613226038181499</v>
      </c>
      <c r="M10" s="17"/>
      <c r="N10" s="17">
        <v>0.39403491909882898</v>
      </c>
      <c r="O10" s="17">
        <v>0.41911388080597001</v>
      </c>
      <c r="P10" s="17">
        <v>0.48162694507884402</v>
      </c>
      <c r="Q10" s="17">
        <v>0.40160989899821098</v>
      </c>
      <c r="R10" s="17">
        <v>0.402903404387287</v>
      </c>
      <c r="S10" s="17">
        <v>0.44335375666640497</v>
      </c>
      <c r="T10" s="17">
        <v>0.45794753349861</v>
      </c>
      <c r="U10" s="17">
        <v>0.45595980173556899</v>
      </c>
      <c r="V10" s="17">
        <v>0.39188991362106101</v>
      </c>
      <c r="W10" s="17">
        <v>0.42581558479146597</v>
      </c>
      <c r="X10" s="17">
        <v>0.451270541607945</v>
      </c>
      <c r="Y10" s="17">
        <v>0.454777524209178</v>
      </c>
      <c r="Z10" s="17"/>
      <c r="AA10" s="17">
        <v>0.42204066324832301</v>
      </c>
      <c r="AB10" s="17">
        <v>0.46855230969338801</v>
      </c>
      <c r="AC10" s="17">
        <v>0.45194682449658002</v>
      </c>
      <c r="AD10" s="17">
        <v>0.41105733539182499</v>
      </c>
      <c r="AE10" s="17">
        <v>0.44098752495135202</v>
      </c>
      <c r="AF10" s="17"/>
      <c r="AG10" s="17">
        <v>0.43913945659682002</v>
      </c>
      <c r="AH10" s="17">
        <v>0.467162408708096</v>
      </c>
      <c r="AI10" s="17">
        <v>0.45679758099443402</v>
      </c>
      <c r="AJ10" s="17">
        <v>0.37104724678409801</v>
      </c>
      <c r="AK10" s="17">
        <v>0.45490727602733599</v>
      </c>
    </row>
    <row r="11" spans="2:37" ht="16" x14ac:dyDescent="0.2">
      <c r="B11" s="18" t="s">
        <v>372</v>
      </c>
      <c r="C11" s="17">
        <v>0.154962708965765</v>
      </c>
      <c r="D11" s="17">
        <v>0.14948239127997101</v>
      </c>
      <c r="E11" s="17">
        <v>0.16031281461215799</v>
      </c>
      <c r="F11" s="17"/>
      <c r="G11" s="17">
        <v>0.14704489335100901</v>
      </c>
      <c r="H11" s="17">
        <v>0.12580328248324699</v>
      </c>
      <c r="I11" s="17">
        <v>0.1373710502561</v>
      </c>
      <c r="J11" s="17">
        <v>0.18273301078017801</v>
      </c>
      <c r="K11" s="17">
        <v>0.17236794125737101</v>
      </c>
      <c r="L11" s="17">
        <v>0.16392126341341401</v>
      </c>
      <c r="M11" s="17"/>
      <c r="N11" s="17">
        <v>0.131711879979278</v>
      </c>
      <c r="O11" s="17">
        <v>0.176042730249278</v>
      </c>
      <c r="P11" s="17">
        <v>0.182924493314953</v>
      </c>
      <c r="Q11" s="17">
        <v>0.14599547985966899</v>
      </c>
      <c r="R11" s="17">
        <v>0.21153228428947199</v>
      </c>
      <c r="S11" s="17">
        <v>0.11758296038020501</v>
      </c>
      <c r="T11" s="17">
        <v>0.133009549725078</v>
      </c>
      <c r="U11" s="17">
        <v>0.13794113767280999</v>
      </c>
      <c r="V11" s="17">
        <v>0.15827168066296701</v>
      </c>
      <c r="W11" s="17">
        <v>0.14318446179343899</v>
      </c>
      <c r="X11" s="17">
        <v>0.19306032362422401</v>
      </c>
      <c r="Y11" s="17">
        <v>0.145774133031531</v>
      </c>
      <c r="Z11" s="17"/>
      <c r="AA11" s="17">
        <v>0.180153375731232</v>
      </c>
      <c r="AB11" s="17">
        <v>0.12083606366522499</v>
      </c>
      <c r="AC11" s="17">
        <v>0.138096585002181</v>
      </c>
      <c r="AD11" s="17">
        <v>0.171508232765407</v>
      </c>
      <c r="AE11" s="17">
        <v>0.19041170545272501</v>
      </c>
      <c r="AF11" s="17"/>
      <c r="AG11" s="17">
        <v>0.17995928095417699</v>
      </c>
      <c r="AH11" s="17">
        <v>0.13118488162117301</v>
      </c>
      <c r="AI11" s="17">
        <v>0.14909204595630801</v>
      </c>
      <c r="AJ11" s="17">
        <v>0.18818083764899901</v>
      </c>
      <c r="AK11" s="17">
        <v>0.191286108664627</v>
      </c>
    </row>
    <row r="12" spans="2:37" ht="16" x14ac:dyDescent="0.2">
      <c r="B12" s="18" t="s">
        <v>373</v>
      </c>
      <c r="C12" s="17">
        <v>7.2750640863411903E-2</v>
      </c>
      <c r="D12" s="17">
        <v>7.7771924538995896E-2</v>
      </c>
      <c r="E12" s="17">
        <v>6.7848662605013696E-2</v>
      </c>
      <c r="F12" s="17"/>
      <c r="G12" s="17">
        <v>6.4353382480933197E-2</v>
      </c>
      <c r="H12" s="17">
        <v>6.98235355822584E-2</v>
      </c>
      <c r="I12" s="17">
        <v>5.3760457013439601E-2</v>
      </c>
      <c r="J12" s="17">
        <v>7.28154100873315E-2</v>
      </c>
      <c r="K12" s="17">
        <v>8.3732807980381102E-2</v>
      </c>
      <c r="L12" s="17">
        <v>8.8653962290706295E-2</v>
      </c>
      <c r="M12" s="17"/>
      <c r="N12" s="17">
        <v>6.6780457599730003E-2</v>
      </c>
      <c r="O12" s="17">
        <v>7.2813866189750401E-2</v>
      </c>
      <c r="P12" s="17">
        <v>3.7962108468097298E-2</v>
      </c>
      <c r="Q12" s="17">
        <v>6.4651133946637601E-2</v>
      </c>
      <c r="R12" s="17">
        <v>8.0739279974013298E-2</v>
      </c>
      <c r="S12" s="17">
        <v>0.11454706842264401</v>
      </c>
      <c r="T12" s="17">
        <v>8.6653086903177898E-2</v>
      </c>
      <c r="U12" s="17">
        <v>6.6491786998503596E-2</v>
      </c>
      <c r="V12" s="17">
        <v>6.2856306917113705E-2</v>
      </c>
      <c r="W12" s="17">
        <v>6.4670672829568607E-2</v>
      </c>
      <c r="X12" s="17">
        <v>7.6816875246123698E-2</v>
      </c>
      <c r="Y12" s="17">
        <v>9.8797394040017597E-2</v>
      </c>
      <c r="Z12" s="17"/>
      <c r="AA12" s="17">
        <v>5.0544706163091299E-2</v>
      </c>
      <c r="AB12" s="17">
        <v>5.2010036378991702E-2</v>
      </c>
      <c r="AC12" s="17">
        <v>6.8571905026393501E-2</v>
      </c>
      <c r="AD12" s="17">
        <v>8.1775996157945799E-2</v>
      </c>
      <c r="AE12" s="17">
        <v>7.6338167683097605E-2</v>
      </c>
      <c r="AF12" s="17"/>
      <c r="AG12" s="17">
        <v>5.5169093036886302E-2</v>
      </c>
      <c r="AH12" s="17">
        <v>6.5298123767466507E-2</v>
      </c>
      <c r="AI12" s="17">
        <v>8.1479544382227695E-2</v>
      </c>
      <c r="AJ12" s="17">
        <v>6.7598788045677996E-2</v>
      </c>
      <c r="AK12" s="17">
        <v>0.11945900653819599</v>
      </c>
    </row>
    <row r="13" spans="2:37" ht="16" x14ac:dyDescent="0.2">
      <c r="B13" s="18" t="s">
        <v>153</v>
      </c>
      <c r="C13" s="19">
        <v>0.118861085870467</v>
      </c>
      <c r="D13" s="19">
        <v>9.22393193841443E-2</v>
      </c>
      <c r="E13" s="19">
        <v>0.14485032068519699</v>
      </c>
      <c r="F13" s="19"/>
      <c r="G13" s="19">
        <v>0.11669960628224101</v>
      </c>
      <c r="H13" s="19">
        <v>6.8787661477837395E-2</v>
      </c>
      <c r="I13" s="19">
        <v>0.13732371366110399</v>
      </c>
      <c r="J13" s="19">
        <v>0.13493750020607601</v>
      </c>
      <c r="K13" s="19">
        <v>9.73457055923002E-2</v>
      </c>
      <c r="L13" s="19">
        <v>0.147290438188726</v>
      </c>
      <c r="M13" s="19"/>
      <c r="N13" s="19">
        <v>0.130425138175189</v>
      </c>
      <c r="O13" s="19">
        <v>0.14931479821704299</v>
      </c>
      <c r="P13" s="19">
        <v>0.120106969332175</v>
      </c>
      <c r="Q13" s="19">
        <v>0.13294402217180801</v>
      </c>
      <c r="R13" s="19">
        <v>0.100612422068152</v>
      </c>
      <c r="S13" s="19">
        <v>9.7684471299305797E-2</v>
      </c>
      <c r="T13" s="19">
        <v>0.11171136819045401</v>
      </c>
      <c r="U13" s="19">
        <v>0.115602802181322</v>
      </c>
      <c r="V13" s="19">
        <v>0.100333001406129</v>
      </c>
      <c r="W13" s="19">
        <v>0.12694752505706899</v>
      </c>
      <c r="X13" s="19">
        <v>9.1115458583877304E-2</v>
      </c>
      <c r="Y13" s="19">
        <v>0.106285141240114</v>
      </c>
      <c r="Z13" s="19"/>
      <c r="AA13" s="19">
        <v>9.0966603994548395E-2</v>
      </c>
      <c r="AB13" s="19">
        <v>6.0086018906753497E-2</v>
      </c>
      <c r="AC13" s="19">
        <v>0.110248453441598</v>
      </c>
      <c r="AD13" s="19">
        <v>0.101206716437095</v>
      </c>
      <c r="AE13" s="19">
        <v>0.12626331266574001</v>
      </c>
      <c r="AF13" s="19"/>
      <c r="AG13" s="19">
        <v>9.5662009060813902E-2</v>
      </c>
      <c r="AH13" s="19">
        <v>8.2437658697487495E-2</v>
      </c>
      <c r="AI13" s="19">
        <v>0.121946577380851</v>
      </c>
      <c r="AJ13" s="19">
        <v>0.116098065354983</v>
      </c>
      <c r="AK13" s="19">
        <v>0.123418568930384</v>
      </c>
    </row>
    <row r="14" spans="2:37" x14ac:dyDescent="0.2">
      <c r="B14" s="16"/>
    </row>
    <row r="15" spans="2:37" x14ac:dyDescent="0.2">
      <c r="B15" t="s">
        <v>61</v>
      </c>
    </row>
    <row r="16" spans="2:37" x14ac:dyDescent="0.2">
      <c r="B16" t="s">
        <v>62</v>
      </c>
    </row>
    <row r="18" spans="2:2" x14ac:dyDescent="0.2">
      <c r="B18"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AK18"/>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379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370</v>
      </c>
      <c r="C9" s="17">
        <v>9.3281067824381503E-2</v>
      </c>
      <c r="D9" s="17">
        <v>0.118102734654597</v>
      </c>
      <c r="E9" s="17">
        <v>6.9049162399364802E-2</v>
      </c>
      <c r="F9" s="17"/>
      <c r="G9" s="17">
        <v>0.15056389338616999</v>
      </c>
      <c r="H9" s="17">
        <v>0.184315915967871</v>
      </c>
      <c r="I9" s="17">
        <v>0.113712005333128</v>
      </c>
      <c r="J9" s="17">
        <v>5.1045764307707402E-2</v>
      </c>
      <c r="K9" s="17">
        <v>4.57062315599489E-2</v>
      </c>
      <c r="L9" s="17">
        <v>3.1198123269088201E-2</v>
      </c>
      <c r="M9" s="17"/>
      <c r="N9" s="17">
        <v>0.124094928841506</v>
      </c>
      <c r="O9" s="17">
        <v>3.2347492819913698E-2</v>
      </c>
      <c r="P9" s="17">
        <v>9.1491113121254297E-2</v>
      </c>
      <c r="Q9" s="17">
        <v>6.9023187552430004E-2</v>
      </c>
      <c r="R9" s="17">
        <v>0.104573430790122</v>
      </c>
      <c r="S9" s="17">
        <v>0.113516702487958</v>
      </c>
      <c r="T9" s="17">
        <v>6.9839670678010696E-2</v>
      </c>
      <c r="U9" s="17">
        <v>0.16664484170840599</v>
      </c>
      <c r="V9" s="17">
        <v>0.12347783524890101</v>
      </c>
      <c r="W9" s="17">
        <v>9.1611748314686603E-2</v>
      </c>
      <c r="X9" s="17">
        <v>7.4989164175712802E-2</v>
      </c>
      <c r="Y9" s="17">
        <v>9.34679966504562E-2</v>
      </c>
      <c r="Z9" s="17"/>
      <c r="AA9" s="17">
        <v>8.4641722158881397E-2</v>
      </c>
      <c r="AB9" s="17">
        <v>0.16364147146587199</v>
      </c>
      <c r="AC9" s="17">
        <v>0.108686186073482</v>
      </c>
      <c r="AD9" s="17">
        <v>8.6970410667810694E-2</v>
      </c>
      <c r="AE9" s="17">
        <v>5.7351399129747301E-2</v>
      </c>
      <c r="AF9" s="17"/>
      <c r="AG9" s="17">
        <v>7.6733897328636697E-2</v>
      </c>
      <c r="AH9" s="17">
        <v>0.130624472561164</v>
      </c>
      <c r="AI9" s="17">
        <v>6.4572631346910797E-2</v>
      </c>
      <c r="AJ9" s="17">
        <v>8.4635247130645602E-2</v>
      </c>
      <c r="AK9" s="17">
        <v>7.8571333935108095E-2</v>
      </c>
    </row>
    <row r="10" spans="2:37" ht="16" x14ac:dyDescent="0.2">
      <c r="B10" s="18" t="s">
        <v>371</v>
      </c>
      <c r="C10" s="17">
        <v>0.41854443919463002</v>
      </c>
      <c r="D10" s="17">
        <v>0.42164266236192099</v>
      </c>
      <c r="E10" s="17">
        <v>0.415519829635214</v>
      </c>
      <c r="F10" s="17"/>
      <c r="G10" s="17">
        <v>0.48233434305577599</v>
      </c>
      <c r="H10" s="17">
        <v>0.428662438115749</v>
      </c>
      <c r="I10" s="17">
        <v>0.40630764868230301</v>
      </c>
      <c r="J10" s="17">
        <v>0.40092195094168498</v>
      </c>
      <c r="K10" s="17">
        <v>0.43098028296268898</v>
      </c>
      <c r="L10" s="17">
        <v>0.38405842848098398</v>
      </c>
      <c r="M10" s="17"/>
      <c r="N10" s="17">
        <v>0.46655075982648297</v>
      </c>
      <c r="O10" s="17">
        <v>0.42041374591915898</v>
      </c>
      <c r="P10" s="17">
        <v>0.37823538438169801</v>
      </c>
      <c r="Q10" s="17">
        <v>0.38119735171755098</v>
      </c>
      <c r="R10" s="17">
        <v>0.41237294676039699</v>
      </c>
      <c r="S10" s="17">
        <v>0.43127017509417698</v>
      </c>
      <c r="T10" s="17">
        <v>0.44668316756774201</v>
      </c>
      <c r="U10" s="17">
        <v>0.33088323634488798</v>
      </c>
      <c r="V10" s="17">
        <v>0.42147305259121398</v>
      </c>
      <c r="W10" s="17">
        <v>0.41873142469717001</v>
      </c>
      <c r="X10" s="17">
        <v>0.40737077981935399</v>
      </c>
      <c r="Y10" s="17">
        <v>0.43036307111976402</v>
      </c>
      <c r="Z10" s="17"/>
      <c r="AA10" s="17">
        <v>0.49975724189652598</v>
      </c>
      <c r="AB10" s="17">
        <v>0.46649113140728898</v>
      </c>
      <c r="AC10" s="17">
        <v>0.40008859286853399</v>
      </c>
      <c r="AD10" s="17">
        <v>0.42996374398667703</v>
      </c>
      <c r="AE10" s="17">
        <v>0.39126995628053701</v>
      </c>
      <c r="AF10" s="17"/>
      <c r="AG10" s="17">
        <v>0.44171026832235399</v>
      </c>
      <c r="AH10" s="17">
        <v>0.45221401768182401</v>
      </c>
      <c r="AI10" s="17">
        <v>0.472090543342157</v>
      </c>
      <c r="AJ10" s="17">
        <v>0.38680341639775401</v>
      </c>
      <c r="AK10" s="17">
        <v>0.39307211881040199</v>
      </c>
    </row>
    <row r="11" spans="2:37" ht="16" x14ac:dyDescent="0.2">
      <c r="B11" s="18" t="s">
        <v>372</v>
      </c>
      <c r="C11" s="17">
        <v>0.248644913030346</v>
      </c>
      <c r="D11" s="17">
        <v>0.25799189005776402</v>
      </c>
      <c r="E11" s="17">
        <v>0.23952001965040501</v>
      </c>
      <c r="F11" s="17"/>
      <c r="G11" s="17">
        <v>0.200194814313195</v>
      </c>
      <c r="H11" s="17">
        <v>0.205382067233012</v>
      </c>
      <c r="I11" s="17">
        <v>0.251727612687696</v>
      </c>
      <c r="J11" s="17">
        <v>0.27024624698638</v>
      </c>
      <c r="K11" s="17">
        <v>0.29639165267687501</v>
      </c>
      <c r="L11" s="17">
        <v>0.26372211160424902</v>
      </c>
      <c r="M11" s="17"/>
      <c r="N11" s="17">
        <v>0.208288598597858</v>
      </c>
      <c r="O11" s="17">
        <v>0.26993321991658598</v>
      </c>
      <c r="P11" s="17">
        <v>0.32144796225414801</v>
      </c>
      <c r="Q11" s="17">
        <v>0.27326577018927001</v>
      </c>
      <c r="R11" s="17">
        <v>0.28797660368149097</v>
      </c>
      <c r="S11" s="17">
        <v>0.226794234265426</v>
      </c>
      <c r="T11" s="17">
        <v>0.24000720015806101</v>
      </c>
      <c r="U11" s="17">
        <v>0.22673136151559201</v>
      </c>
      <c r="V11" s="17">
        <v>0.245301381140867</v>
      </c>
      <c r="W11" s="17">
        <v>0.233408053174296</v>
      </c>
      <c r="X11" s="17">
        <v>0.24252617443938401</v>
      </c>
      <c r="Y11" s="17">
        <v>0.171566542565179</v>
      </c>
      <c r="Z11" s="17"/>
      <c r="AA11" s="17">
        <v>0.25675611644113</v>
      </c>
      <c r="AB11" s="17">
        <v>0.22970204974376099</v>
      </c>
      <c r="AC11" s="17">
        <v>0.26785188925963699</v>
      </c>
      <c r="AD11" s="17">
        <v>0.240527270611368</v>
      </c>
      <c r="AE11" s="17">
        <v>0.30318458921667302</v>
      </c>
      <c r="AF11" s="17"/>
      <c r="AG11" s="17">
        <v>0.27623292452435</v>
      </c>
      <c r="AH11" s="17">
        <v>0.235151263707359</v>
      </c>
      <c r="AI11" s="17">
        <v>0.25727509125367698</v>
      </c>
      <c r="AJ11" s="17">
        <v>0.24755277708759199</v>
      </c>
      <c r="AK11" s="17">
        <v>0.28128015495363101</v>
      </c>
    </row>
    <row r="12" spans="2:37" ht="16" x14ac:dyDescent="0.2">
      <c r="B12" s="18" t="s">
        <v>373</v>
      </c>
      <c r="C12" s="17">
        <v>8.5011288832339493E-2</v>
      </c>
      <c r="D12" s="17">
        <v>8.1405981925427598E-2</v>
      </c>
      <c r="E12" s="17">
        <v>8.8530933850300794E-2</v>
      </c>
      <c r="F12" s="17"/>
      <c r="G12" s="17">
        <v>4.45031030118112E-2</v>
      </c>
      <c r="H12" s="17">
        <v>8.2608712190993305E-2</v>
      </c>
      <c r="I12" s="17">
        <v>5.9743936951322997E-2</v>
      </c>
      <c r="J12" s="17">
        <v>0.10087310349350601</v>
      </c>
      <c r="K12" s="17">
        <v>7.2210047258050303E-2</v>
      </c>
      <c r="L12" s="17">
        <v>0.12993469114648901</v>
      </c>
      <c r="M12" s="17"/>
      <c r="N12" s="17">
        <v>5.56645551248931E-2</v>
      </c>
      <c r="O12" s="17">
        <v>9.3821560949697194E-2</v>
      </c>
      <c r="P12" s="17">
        <v>4.2278063300960997E-2</v>
      </c>
      <c r="Q12" s="17">
        <v>8.2402602467916794E-2</v>
      </c>
      <c r="R12" s="17">
        <v>6.91275883544962E-2</v>
      </c>
      <c r="S12" s="17">
        <v>0.102812267070107</v>
      </c>
      <c r="T12" s="17">
        <v>8.9727074607324001E-2</v>
      </c>
      <c r="U12" s="17">
        <v>0.137018257912567</v>
      </c>
      <c r="V12" s="17">
        <v>7.8595608065886696E-2</v>
      </c>
      <c r="W12" s="17">
        <v>9.6924013188553204E-2</v>
      </c>
      <c r="X12" s="17">
        <v>0.107531394544594</v>
      </c>
      <c r="Y12" s="17">
        <v>0.15789705655967601</v>
      </c>
      <c r="Z12" s="17"/>
      <c r="AA12" s="17">
        <v>6.2623096407566498E-2</v>
      </c>
      <c r="AB12" s="17">
        <v>5.0753271354114803E-2</v>
      </c>
      <c r="AC12" s="17">
        <v>6.64847227721065E-2</v>
      </c>
      <c r="AD12" s="17">
        <v>0.103041185498516</v>
      </c>
      <c r="AE12" s="17">
        <v>0.12373721254275601</v>
      </c>
      <c r="AF12" s="17"/>
      <c r="AG12" s="17">
        <v>8.4205493642987198E-2</v>
      </c>
      <c r="AH12" s="17">
        <v>6.1565136329140999E-2</v>
      </c>
      <c r="AI12" s="17">
        <v>9.31339583347192E-2</v>
      </c>
      <c r="AJ12" s="17">
        <v>0.117906032169041</v>
      </c>
      <c r="AK12" s="17">
        <v>0.12933193631744</v>
      </c>
    </row>
    <row r="13" spans="2:37" ht="16" x14ac:dyDescent="0.2">
      <c r="B13" s="18" t="s">
        <v>153</v>
      </c>
      <c r="C13" s="19">
        <v>0.15451829111830001</v>
      </c>
      <c r="D13" s="19">
        <v>0.120856731000293</v>
      </c>
      <c r="E13" s="19">
        <v>0.18738005446471601</v>
      </c>
      <c r="F13" s="19"/>
      <c r="G13" s="19">
        <v>0.122403846233047</v>
      </c>
      <c r="H13" s="19">
        <v>9.9030866492373401E-2</v>
      </c>
      <c r="I13" s="19">
        <v>0.16850879634554999</v>
      </c>
      <c r="J13" s="19">
        <v>0.17691293427072299</v>
      </c>
      <c r="K13" s="19">
        <v>0.154711785542436</v>
      </c>
      <c r="L13" s="19">
        <v>0.19108664549919199</v>
      </c>
      <c r="M13" s="19"/>
      <c r="N13" s="19">
        <v>0.14540115760926001</v>
      </c>
      <c r="O13" s="19">
        <v>0.183483980394644</v>
      </c>
      <c r="P13" s="19">
        <v>0.166547476941939</v>
      </c>
      <c r="Q13" s="19">
        <v>0.194111088072833</v>
      </c>
      <c r="R13" s="19">
        <v>0.12594943041349499</v>
      </c>
      <c r="S13" s="19">
        <v>0.125606621082333</v>
      </c>
      <c r="T13" s="19">
        <v>0.15374288698886199</v>
      </c>
      <c r="U13" s="19">
        <v>0.138722302518548</v>
      </c>
      <c r="V13" s="19">
        <v>0.131152122953131</v>
      </c>
      <c r="W13" s="19">
        <v>0.15932476062529499</v>
      </c>
      <c r="X13" s="19">
        <v>0.16758248702095599</v>
      </c>
      <c r="Y13" s="19">
        <v>0.14670533310492501</v>
      </c>
      <c r="Z13" s="19"/>
      <c r="AA13" s="19">
        <v>9.6221823095897205E-2</v>
      </c>
      <c r="AB13" s="19">
        <v>8.9412076028962298E-2</v>
      </c>
      <c r="AC13" s="19">
        <v>0.15688860902624099</v>
      </c>
      <c r="AD13" s="19">
        <v>0.13949738923562799</v>
      </c>
      <c r="AE13" s="19">
        <v>0.124456842830288</v>
      </c>
      <c r="AF13" s="19"/>
      <c r="AG13" s="19">
        <v>0.121117416181673</v>
      </c>
      <c r="AH13" s="19">
        <v>0.12044510972051301</v>
      </c>
      <c r="AI13" s="19">
        <v>0.112927775722536</v>
      </c>
      <c r="AJ13" s="19">
        <v>0.16310252721496701</v>
      </c>
      <c r="AK13" s="19">
        <v>0.117744455983419</v>
      </c>
    </row>
    <row r="14" spans="2:37" x14ac:dyDescent="0.2">
      <c r="B14" s="16"/>
    </row>
    <row r="15" spans="2:37" x14ac:dyDescent="0.2">
      <c r="B15" t="s">
        <v>61</v>
      </c>
    </row>
    <row r="16" spans="2:37" x14ac:dyDescent="0.2">
      <c r="B16" t="s">
        <v>62</v>
      </c>
    </row>
    <row r="18" spans="2:2" x14ac:dyDescent="0.2">
      <c r="B18"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H18"/>
  <sheetViews>
    <sheetView showGridLines="0" workbookViewId="0">
      <pane xSplit="2" topLeftCell="C1" activePane="topRight" state="frozen"/>
      <selection pane="topRight"/>
    </sheetView>
  </sheetViews>
  <sheetFormatPr baseColWidth="10" defaultRowHeight="15" x14ac:dyDescent="0.2"/>
  <cols>
    <col min="2" max="2" width="25.6640625" customWidth="1"/>
    <col min="3" max="8" width="20.6640625" customWidth="1"/>
  </cols>
  <sheetData>
    <row r="2" spans="2:8" ht="40" customHeight="1" x14ac:dyDescent="0.2">
      <c r="D2" s="27" t="s">
        <v>385</v>
      </c>
      <c r="E2" s="23"/>
      <c r="F2" s="23"/>
      <c r="G2" s="23"/>
      <c r="H2" s="23"/>
    </row>
    <row r="6" spans="2:8" ht="50" customHeight="1" x14ac:dyDescent="0.2">
      <c r="B6" s="20" t="s">
        <v>15</v>
      </c>
      <c r="C6" s="20" t="s">
        <v>380</v>
      </c>
      <c r="D6" s="20" t="s">
        <v>381</v>
      </c>
      <c r="E6" s="20" t="s">
        <v>382</v>
      </c>
      <c r="F6" s="20" t="s">
        <v>383</v>
      </c>
      <c r="G6" s="20" t="s">
        <v>384</v>
      </c>
    </row>
    <row r="7" spans="2:8" ht="16" x14ac:dyDescent="0.2">
      <c r="B7" s="18" t="s">
        <v>205</v>
      </c>
      <c r="C7" s="17">
        <v>0.51680285783549096</v>
      </c>
      <c r="D7" s="17">
        <v>0.228052539641838</v>
      </c>
      <c r="E7" s="17">
        <v>0.25104228802179601</v>
      </c>
      <c r="F7" s="17">
        <v>0.33686210232959701</v>
      </c>
      <c r="G7" s="17">
        <v>0.19491153113245899</v>
      </c>
    </row>
    <row r="8" spans="2:8" ht="16" x14ac:dyDescent="0.2">
      <c r="B8" s="18" t="s">
        <v>204</v>
      </c>
      <c r="C8" s="17">
        <v>0.30942546770927898</v>
      </c>
      <c r="D8" s="17">
        <v>0.35341177606684199</v>
      </c>
      <c r="E8" s="17">
        <v>0.37390758114824502</v>
      </c>
      <c r="F8" s="17">
        <v>0.41408025484004402</v>
      </c>
      <c r="G8" s="17">
        <v>0.33651855956176502</v>
      </c>
    </row>
    <row r="9" spans="2:8" ht="16" x14ac:dyDescent="0.2">
      <c r="B9" s="18" t="s">
        <v>203</v>
      </c>
      <c r="C9" s="17">
        <v>0.14043828514646201</v>
      </c>
      <c r="D9" s="17">
        <v>0.31552532582269099</v>
      </c>
      <c r="E9" s="17">
        <v>0.28589409674584698</v>
      </c>
      <c r="F9" s="17">
        <v>0.19789349521829899</v>
      </c>
      <c r="G9" s="17">
        <v>0.32613640076182099</v>
      </c>
    </row>
    <row r="10" spans="2:8" ht="16" x14ac:dyDescent="0.2">
      <c r="B10" s="18" t="s">
        <v>202</v>
      </c>
      <c r="C10" s="17">
        <v>2.2588144099873499E-2</v>
      </c>
      <c r="D10" s="17">
        <v>8.37743005569907E-2</v>
      </c>
      <c r="E10" s="17">
        <v>7.2463192074966903E-2</v>
      </c>
      <c r="F10" s="17">
        <v>3.8812830416122497E-2</v>
      </c>
      <c r="G10" s="17">
        <v>0.11844608629827801</v>
      </c>
    </row>
    <row r="11" spans="2:8" ht="16" x14ac:dyDescent="0.2">
      <c r="B11" s="18" t="s">
        <v>201</v>
      </c>
      <c r="C11" s="17">
        <v>1.07452452088915E-2</v>
      </c>
      <c r="D11" s="17">
        <v>1.9236057911636399E-2</v>
      </c>
      <c r="E11" s="17">
        <v>1.6692842009142901E-2</v>
      </c>
      <c r="F11" s="17">
        <v>1.2351317195935199E-2</v>
      </c>
      <c r="G11" s="17">
        <v>2.39874222456746E-2</v>
      </c>
    </row>
    <row r="12" spans="2:8" x14ac:dyDescent="0.2">
      <c r="B12" s="16"/>
      <c r="C12" s="16"/>
      <c r="D12" s="16"/>
      <c r="E12" s="16"/>
      <c r="F12" s="16"/>
      <c r="G12" s="16"/>
    </row>
    <row r="13" spans="2:8" x14ac:dyDescent="0.2">
      <c r="B13" t="s">
        <v>61</v>
      </c>
    </row>
    <row r="14" spans="2:8" x14ac:dyDescent="0.2">
      <c r="B14" t="s">
        <v>62</v>
      </c>
    </row>
    <row r="18" spans="2:2" x14ac:dyDescent="0.2">
      <c r="B18"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AK18"/>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386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205</v>
      </c>
      <c r="C9" s="17">
        <v>0.51680285783549096</v>
      </c>
      <c r="D9" s="17">
        <v>0.51117615213657097</v>
      </c>
      <c r="E9" s="17">
        <v>0.52229587332407101</v>
      </c>
      <c r="F9" s="17"/>
      <c r="G9" s="17">
        <v>0.301160118101024</v>
      </c>
      <c r="H9" s="17">
        <v>0.36720324017601702</v>
      </c>
      <c r="I9" s="17">
        <v>0.41153015508673702</v>
      </c>
      <c r="J9" s="17">
        <v>0.55100841377855403</v>
      </c>
      <c r="K9" s="17">
        <v>0.64110507354003898</v>
      </c>
      <c r="L9" s="17">
        <v>0.754851114076731</v>
      </c>
      <c r="M9" s="17"/>
      <c r="N9" s="17">
        <v>0.41608875622611402</v>
      </c>
      <c r="O9" s="17">
        <v>0.52088010073439095</v>
      </c>
      <c r="P9" s="17">
        <v>0.58124763123547296</v>
      </c>
      <c r="Q9" s="17">
        <v>0.55809713655653104</v>
      </c>
      <c r="R9" s="17">
        <v>0.53078435986199302</v>
      </c>
      <c r="S9" s="17">
        <v>0.37958141468744799</v>
      </c>
      <c r="T9" s="17">
        <v>0.61548906204657705</v>
      </c>
      <c r="U9" s="17">
        <v>0.51754550584563797</v>
      </c>
      <c r="V9" s="17">
        <v>0.53163254619098099</v>
      </c>
      <c r="W9" s="17">
        <v>0.56872024041782299</v>
      </c>
      <c r="X9" s="17">
        <v>0.50636627895483499</v>
      </c>
      <c r="Y9" s="17">
        <v>0.59612742444883005</v>
      </c>
      <c r="Z9" s="17"/>
      <c r="AA9" s="17">
        <v>0.52730747963420299</v>
      </c>
      <c r="AB9" s="17">
        <v>0.50446310565964003</v>
      </c>
      <c r="AC9" s="17">
        <v>0.50453311643498699</v>
      </c>
      <c r="AD9" s="17">
        <v>0.55124070798543501</v>
      </c>
      <c r="AE9" s="17">
        <v>0.43356352523465103</v>
      </c>
      <c r="AF9" s="17"/>
      <c r="AG9" s="17">
        <v>0.58604141018887301</v>
      </c>
      <c r="AH9" s="17">
        <v>0.53727685330716302</v>
      </c>
      <c r="AI9" s="17">
        <v>0.48873051503647902</v>
      </c>
      <c r="AJ9" s="17">
        <v>0.49180869592121002</v>
      </c>
      <c r="AK9" s="17">
        <v>0.43248154098471397</v>
      </c>
    </row>
    <row r="10" spans="2:37" ht="16" x14ac:dyDescent="0.2">
      <c r="B10" s="18" t="s">
        <v>204</v>
      </c>
      <c r="C10" s="17">
        <v>0.30942546770927898</v>
      </c>
      <c r="D10" s="17">
        <v>0.31414039339279998</v>
      </c>
      <c r="E10" s="17">
        <v>0.30482256839431698</v>
      </c>
      <c r="F10" s="17"/>
      <c r="G10" s="17">
        <v>0.41787796682973399</v>
      </c>
      <c r="H10" s="17">
        <v>0.39970179632765401</v>
      </c>
      <c r="I10" s="17">
        <v>0.37501132215788302</v>
      </c>
      <c r="J10" s="17">
        <v>0.27630705347119899</v>
      </c>
      <c r="K10" s="17">
        <v>0.24112140231912599</v>
      </c>
      <c r="L10" s="17">
        <v>0.18404480645112201</v>
      </c>
      <c r="M10" s="17"/>
      <c r="N10" s="17">
        <v>0.36483956787181099</v>
      </c>
      <c r="O10" s="17">
        <v>0.31370925706184299</v>
      </c>
      <c r="P10" s="17">
        <v>0.26128893103370798</v>
      </c>
      <c r="Q10" s="17">
        <v>0.30822596326346002</v>
      </c>
      <c r="R10" s="17">
        <v>0.25321752895562399</v>
      </c>
      <c r="S10" s="17">
        <v>0.40477735723302299</v>
      </c>
      <c r="T10" s="17">
        <v>0.209848961341117</v>
      </c>
      <c r="U10" s="17">
        <v>0.33154290955098598</v>
      </c>
      <c r="V10" s="17">
        <v>0.321160839642253</v>
      </c>
      <c r="W10" s="17">
        <v>0.294275610400902</v>
      </c>
      <c r="X10" s="17">
        <v>0.29285125698286002</v>
      </c>
      <c r="Y10" s="17">
        <v>0.27444011247314098</v>
      </c>
      <c r="Z10" s="17"/>
      <c r="AA10" s="17">
        <v>0.306733441678603</v>
      </c>
      <c r="AB10" s="17">
        <v>0.34678049824437501</v>
      </c>
      <c r="AC10" s="17">
        <v>0.33362675970689398</v>
      </c>
      <c r="AD10" s="17">
        <v>0.28318388273617601</v>
      </c>
      <c r="AE10" s="17">
        <v>0.35832733235928199</v>
      </c>
      <c r="AF10" s="17"/>
      <c r="AG10" s="17">
        <v>0.27385219307018799</v>
      </c>
      <c r="AH10" s="17">
        <v>0.33120045999817299</v>
      </c>
      <c r="AI10" s="17">
        <v>0.34786256690717099</v>
      </c>
      <c r="AJ10" s="17">
        <v>0.30268480782354401</v>
      </c>
      <c r="AK10" s="17">
        <v>0.35793374043620801</v>
      </c>
    </row>
    <row r="11" spans="2:37" ht="16" x14ac:dyDescent="0.2">
      <c r="B11" s="18" t="s">
        <v>203</v>
      </c>
      <c r="C11" s="17">
        <v>0.14043828514646201</v>
      </c>
      <c r="D11" s="17">
        <v>0.14390282549508601</v>
      </c>
      <c r="E11" s="17">
        <v>0.137056062081298</v>
      </c>
      <c r="F11" s="17"/>
      <c r="G11" s="17">
        <v>0.230046053774834</v>
      </c>
      <c r="H11" s="17">
        <v>0.16891287901746199</v>
      </c>
      <c r="I11" s="17">
        <v>0.179178623564682</v>
      </c>
      <c r="J11" s="17">
        <v>0.136908859985655</v>
      </c>
      <c r="K11" s="17">
        <v>0.105434143819398</v>
      </c>
      <c r="L11" s="17">
        <v>5.3064399304369597E-2</v>
      </c>
      <c r="M11" s="17"/>
      <c r="N11" s="17">
        <v>0.18842227826003599</v>
      </c>
      <c r="O11" s="17">
        <v>0.12234681776971799</v>
      </c>
      <c r="P11" s="17">
        <v>0.14153885686485199</v>
      </c>
      <c r="Q11" s="17">
        <v>0.100777983948104</v>
      </c>
      <c r="R11" s="17">
        <v>0.17987643473690701</v>
      </c>
      <c r="S11" s="17">
        <v>0.186606195884162</v>
      </c>
      <c r="T11" s="17">
        <v>0.114266433859845</v>
      </c>
      <c r="U11" s="17">
        <v>0.100459883484351</v>
      </c>
      <c r="V11" s="17">
        <v>0.118839057004544</v>
      </c>
      <c r="W11" s="17">
        <v>0.115865512022106</v>
      </c>
      <c r="X11" s="17">
        <v>0.16550870813374199</v>
      </c>
      <c r="Y11" s="17">
        <v>0.114880924141223</v>
      </c>
      <c r="Z11" s="17"/>
      <c r="AA11" s="17">
        <v>0.14477464041697899</v>
      </c>
      <c r="AB11" s="17">
        <v>0.117202703969444</v>
      </c>
      <c r="AC11" s="17">
        <v>0.12646419229384601</v>
      </c>
      <c r="AD11" s="17">
        <v>0.13432071301399101</v>
      </c>
      <c r="AE11" s="17">
        <v>0.16005394547443899</v>
      </c>
      <c r="AF11" s="17"/>
      <c r="AG11" s="17">
        <v>0.112461803407266</v>
      </c>
      <c r="AH11" s="17">
        <v>0.10219121644965901</v>
      </c>
      <c r="AI11" s="17">
        <v>0.13569402066005801</v>
      </c>
      <c r="AJ11" s="17">
        <v>0.16890573665209899</v>
      </c>
      <c r="AK11" s="17">
        <v>0.14948032483705101</v>
      </c>
    </row>
    <row r="12" spans="2:37" ht="16" x14ac:dyDescent="0.2">
      <c r="B12" s="18" t="s">
        <v>202</v>
      </c>
      <c r="C12" s="17">
        <v>2.2588144099873499E-2</v>
      </c>
      <c r="D12" s="17">
        <v>1.81170842019839E-2</v>
      </c>
      <c r="E12" s="17">
        <v>2.69529718665312E-2</v>
      </c>
      <c r="F12" s="17"/>
      <c r="G12" s="17">
        <v>3.4639463775948197E-2</v>
      </c>
      <c r="H12" s="17">
        <v>5.1064982592268202E-2</v>
      </c>
      <c r="I12" s="17">
        <v>1.71179021524791E-2</v>
      </c>
      <c r="J12" s="17">
        <v>2.61075998474413E-2</v>
      </c>
      <c r="K12" s="17">
        <v>1.2339380321436199E-2</v>
      </c>
      <c r="L12" s="17">
        <v>0</v>
      </c>
      <c r="M12" s="17"/>
      <c r="N12" s="17">
        <v>2.5647246942849301E-2</v>
      </c>
      <c r="O12" s="17">
        <v>3.2658250249067898E-2</v>
      </c>
      <c r="P12" s="17">
        <v>0</v>
      </c>
      <c r="Q12" s="17">
        <v>2.26801927633139E-2</v>
      </c>
      <c r="R12" s="17">
        <v>3.0240826048583001E-2</v>
      </c>
      <c r="S12" s="17">
        <v>2.3927380717743699E-2</v>
      </c>
      <c r="T12" s="17">
        <v>3.95090283442096E-2</v>
      </c>
      <c r="U12" s="17">
        <v>1.8909907591129101E-2</v>
      </c>
      <c r="V12" s="17">
        <v>1.49255507422236E-2</v>
      </c>
      <c r="W12" s="17">
        <v>1.65957038476841E-2</v>
      </c>
      <c r="X12" s="17">
        <v>2.7764108127411102E-2</v>
      </c>
      <c r="Y12" s="17">
        <v>0</v>
      </c>
      <c r="Z12" s="17"/>
      <c r="AA12" s="17">
        <v>1.5905608421939301E-2</v>
      </c>
      <c r="AB12" s="17">
        <v>2.2133696740751E-2</v>
      </c>
      <c r="AC12" s="17">
        <v>2.0860451780708601E-2</v>
      </c>
      <c r="AD12" s="17">
        <v>2.7126820803509599E-2</v>
      </c>
      <c r="AE12" s="17">
        <v>3.2316456366558798E-2</v>
      </c>
      <c r="AF12" s="17"/>
      <c r="AG12" s="17">
        <v>2.3217980257451899E-2</v>
      </c>
      <c r="AH12" s="17">
        <v>2.03309668711882E-2</v>
      </c>
      <c r="AI12" s="17">
        <v>2.3849417093323499E-2</v>
      </c>
      <c r="AJ12" s="17">
        <v>3.6600759603147098E-2</v>
      </c>
      <c r="AK12" s="17">
        <v>2.63229647199828E-2</v>
      </c>
    </row>
    <row r="13" spans="2:37" ht="16" x14ac:dyDescent="0.2">
      <c r="B13" s="18" t="s">
        <v>201</v>
      </c>
      <c r="C13" s="19">
        <v>1.07452452088915E-2</v>
      </c>
      <c r="D13" s="19">
        <v>1.26635447735612E-2</v>
      </c>
      <c r="E13" s="19">
        <v>8.8725243337832802E-3</v>
      </c>
      <c r="F13" s="19"/>
      <c r="G13" s="19">
        <v>1.6276397518458999E-2</v>
      </c>
      <c r="H13" s="19">
        <v>1.3117101886597701E-2</v>
      </c>
      <c r="I13" s="19">
        <v>1.7161997038217702E-2</v>
      </c>
      <c r="J13" s="19">
        <v>9.6680729171510302E-3</v>
      </c>
      <c r="K13" s="19">
        <v>0</v>
      </c>
      <c r="L13" s="19">
        <v>8.0396801677779101E-3</v>
      </c>
      <c r="M13" s="19"/>
      <c r="N13" s="19">
        <v>5.0021506991900101E-3</v>
      </c>
      <c r="O13" s="19">
        <v>1.0405574184980299E-2</v>
      </c>
      <c r="P13" s="19">
        <v>1.5924580865967101E-2</v>
      </c>
      <c r="Q13" s="19">
        <v>1.02187234685924E-2</v>
      </c>
      <c r="R13" s="19">
        <v>5.8808503968941399E-3</v>
      </c>
      <c r="S13" s="19">
        <v>5.1076514776242504E-3</v>
      </c>
      <c r="T13" s="19">
        <v>2.0886514408251001E-2</v>
      </c>
      <c r="U13" s="19">
        <v>3.1541793527895802E-2</v>
      </c>
      <c r="V13" s="19">
        <v>1.34420064199976E-2</v>
      </c>
      <c r="W13" s="19">
        <v>4.5429333114856696E-3</v>
      </c>
      <c r="X13" s="19">
        <v>7.5096478011521901E-3</v>
      </c>
      <c r="Y13" s="19">
        <v>1.4551538936806101E-2</v>
      </c>
      <c r="Z13" s="19"/>
      <c r="AA13" s="19">
        <v>5.2788298482776804E-3</v>
      </c>
      <c r="AB13" s="19">
        <v>9.4199953857888007E-3</v>
      </c>
      <c r="AC13" s="19">
        <v>1.45154797835644E-2</v>
      </c>
      <c r="AD13" s="19">
        <v>4.1278754608876497E-3</v>
      </c>
      <c r="AE13" s="19">
        <v>1.5738740565069902E-2</v>
      </c>
      <c r="AF13" s="19"/>
      <c r="AG13" s="19">
        <v>4.42661307622144E-3</v>
      </c>
      <c r="AH13" s="19">
        <v>9.0005033738176001E-3</v>
      </c>
      <c r="AI13" s="19">
        <v>3.8634803029684202E-3</v>
      </c>
      <c r="AJ13" s="19">
        <v>0</v>
      </c>
      <c r="AK13" s="19">
        <v>3.3781429022043903E-2</v>
      </c>
    </row>
    <row r="14" spans="2:37" x14ac:dyDescent="0.2">
      <c r="B14" s="16"/>
    </row>
    <row r="15" spans="2:37" x14ac:dyDescent="0.2">
      <c r="B15" t="s">
        <v>61</v>
      </c>
    </row>
    <row r="16" spans="2:37" x14ac:dyDescent="0.2">
      <c r="B16" t="s">
        <v>62</v>
      </c>
    </row>
    <row r="18" spans="2:2" x14ac:dyDescent="0.2">
      <c r="B18"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AK18"/>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387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205</v>
      </c>
      <c r="C9" s="17">
        <v>0.228052539641838</v>
      </c>
      <c r="D9" s="17">
        <v>0.240857053016554</v>
      </c>
      <c r="E9" s="17">
        <v>0.215552260783379</v>
      </c>
      <c r="F9" s="17"/>
      <c r="G9" s="17">
        <v>0.233942027033856</v>
      </c>
      <c r="H9" s="17">
        <v>0.19705106684930401</v>
      </c>
      <c r="I9" s="17">
        <v>0.183179453471916</v>
      </c>
      <c r="J9" s="17">
        <v>0.23081049653612001</v>
      </c>
      <c r="K9" s="17">
        <v>0.20349283596079701</v>
      </c>
      <c r="L9" s="17">
        <v>0.29988022703608402</v>
      </c>
      <c r="M9" s="17"/>
      <c r="N9" s="17">
        <v>0.22619240319940401</v>
      </c>
      <c r="O9" s="17">
        <v>0.241646619553116</v>
      </c>
      <c r="P9" s="17">
        <v>0.26254919980282698</v>
      </c>
      <c r="Q9" s="17">
        <v>0.22794249735640201</v>
      </c>
      <c r="R9" s="17">
        <v>0.199314351337186</v>
      </c>
      <c r="S9" s="17">
        <v>0.155200435920793</v>
      </c>
      <c r="T9" s="17">
        <v>0.294040847598254</v>
      </c>
      <c r="U9" s="17">
        <v>0.20452026182444899</v>
      </c>
      <c r="V9" s="17">
        <v>0.22285573714055401</v>
      </c>
      <c r="W9" s="17">
        <v>0.22998980106883599</v>
      </c>
      <c r="X9" s="17">
        <v>0.23730775142023799</v>
      </c>
      <c r="Y9" s="17">
        <v>0.22482921526463201</v>
      </c>
      <c r="Z9" s="17"/>
      <c r="AA9" s="17">
        <v>0.24682296730309999</v>
      </c>
      <c r="AB9" s="17">
        <v>0.233745216744072</v>
      </c>
      <c r="AC9" s="17">
        <v>0.232223066433416</v>
      </c>
      <c r="AD9" s="17">
        <v>0.24839002073197999</v>
      </c>
      <c r="AE9" s="17">
        <v>0.151251112064136</v>
      </c>
      <c r="AF9" s="17"/>
      <c r="AG9" s="17">
        <v>0.27233421218915799</v>
      </c>
      <c r="AH9" s="17">
        <v>0.24137812245350199</v>
      </c>
      <c r="AI9" s="17">
        <v>0.19172769671676801</v>
      </c>
      <c r="AJ9" s="17">
        <v>0.21873314331021401</v>
      </c>
      <c r="AK9" s="17">
        <v>0.194574264753309</v>
      </c>
    </row>
    <row r="10" spans="2:37" ht="16" x14ac:dyDescent="0.2">
      <c r="B10" s="18" t="s">
        <v>204</v>
      </c>
      <c r="C10" s="17">
        <v>0.35341177606684199</v>
      </c>
      <c r="D10" s="17">
        <v>0.35915087822843</v>
      </c>
      <c r="E10" s="17">
        <v>0.34780903464921997</v>
      </c>
      <c r="F10" s="17"/>
      <c r="G10" s="17">
        <v>0.29040689423263399</v>
      </c>
      <c r="H10" s="17">
        <v>0.408799347926251</v>
      </c>
      <c r="I10" s="17">
        <v>0.40378352487507702</v>
      </c>
      <c r="J10" s="17">
        <v>0.309479612545764</v>
      </c>
      <c r="K10" s="17">
        <v>0.361662927756284</v>
      </c>
      <c r="L10" s="17">
        <v>0.33939420621691202</v>
      </c>
      <c r="M10" s="17"/>
      <c r="N10" s="17">
        <v>0.36044032711813101</v>
      </c>
      <c r="O10" s="17">
        <v>0.28920961627050101</v>
      </c>
      <c r="P10" s="17">
        <v>0.29185117044994702</v>
      </c>
      <c r="Q10" s="17">
        <v>0.37398118294837002</v>
      </c>
      <c r="R10" s="17">
        <v>0.401828260676175</v>
      </c>
      <c r="S10" s="17">
        <v>0.41864524077364401</v>
      </c>
      <c r="T10" s="17">
        <v>0.33256353953443502</v>
      </c>
      <c r="U10" s="17">
        <v>0.40306934043702197</v>
      </c>
      <c r="V10" s="17">
        <v>0.40246542679396602</v>
      </c>
      <c r="W10" s="17">
        <v>0.36679914443599798</v>
      </c>
      <c r="X10" s="17">
        <v>0.237349273568394</v>
      </c>
      <c r="Y10" s="17">
        <v>0.35525512178368401</v>
      </c>
      <c r="Z10" s="17"/>
      <c r="AA10" s="17">
        <v>0.35898408752648098</v>
      </c>
      <c r="AB10" s="17">
        <v>0.40843879375935499</v>
      </c>
      <c r="AC10" s="17">
        <v>0.27526560730759497</v>
      </c>
      <c r="AD10" s="17">
        <v>0.35295048708371302</v>
      </c>
      <c r="AE10" s="17">
        <v>0.33580628992351502</v>
      </c>
      <c r="AF10" s="17"/>
      <c r="AG10" s="17">
        <v>0.36015869072534701</v>
      </c>
      <c r="AH10" s="17">
        <v>0.39330589300483199</v>
      </c>
      <c r="AI10" s="17">
        <v>0.30356978698228299</v>
      </c>
      <c r="AJ10" s="17">
        <v>0.31639735613971398</v>
      </c>
      <c r="AK10" s="17">
        <v>0.39174183129807499</v>
      </c>
    </row>
    <row r="11" spans="2:37" ht="16" x14ac:dyDescent="0.2">
      <c r="B11" s="18" t="s">
        <v>203</v>
      </c>
      <c r="C11" s="17">
        <v>0.31552532582269099</v>
      </c>
      <c r="D11" s="17">
        <v>0.29876227771174302</v>
      </c>
      <c r="E11" s="17">
        <v>0.33189008485511401</v>
      </c>
      <c r="F11" s="17"/>
      <c r="G11" s="17">
        <v>0.35142645819750301</v>
      </c>
      <c r="H11" s="17">
        <v>0.28406016844909798</v>
      </c>
      <c r="I11" s="17">
        <v>0.29793309940419899</v>
      </c>
      <c r="J11" s="17">
        <v>0.34682682608056198</v>
      </c>
      <c r="K11" s="17">
        <v>0.334095564880042</v>
      </c>
      <c r="L11" s="17">
        <v>0.29375627224898099</v>
      </c>
      <c r="M11" s="17"/>
      <c r="N11" s="17">
        <v>0.29244742555662501</v>
      </c>
      <c r="O11" s="17">
        <v>0.37613540915089799</v>
      </c>
      <c r="P11" s="17">
        <v>0.33827041749498599</v>
      </c>
      <c r="Q11" s="17">
        <v>0.28042606219063698</v>
      </c>
      <c r="R11" s="17">
        <v>0.31112896688588598</v>
      </c>
      <c r="S11" s="17">
        <v>0.32844620577411299</v>
      </c>
      <c r="T11" s="17">
        <v>0.26040209627063499</v>
      </c>
      <c r="U11" s="17">
        <v>0.225104615004321</v>
      </c>
      <c r="V11" s="17">
        <v>0.31859131247316202</v>
      </c>
      <c r="W11" s="17">
        <v>0.30092693938959902</v>
      </c>
      <c r="X11" s="17">
        <v>0.39981673723267902</v>
      </c>
      <c r="Y11" s="17">
        <v>0.33596253564439998</v>
      </c>
      <c r="Z11" s="17"/>
      <c r="AA11" s="17">
        <v>0.30477891683977398</v>
      </c>
      <c r="AB11" s="17">
        <v>0.26534629472627203</v>
      </c>
      <c r="AC11" s="17">
        <v>0.36535892281007099</v>
      </c>
      <c r="AD11" s="17">
        <v>0.29974438110472201</v>
      </c>
      <c r="AE11" s="17">
        <v>0.374816524157154</v>
      </c>
      <c r="AF11" s="17"/>
      <c r="AG11" s="17">
        <v>0.282576164774473</v>
      </c>
      <c r="AH11" s="17">
        <v>0.25717978695490201</v>
      </c>
      <c r="AI11" s="17">
        <v>0.42682720039438299</v>
      </c>
      <c r="AJ11" s="17">
        <v>0.33284584114737797</v>
      </c>
      <c r="AK11" s="17">
        <v>0.31741112729974202</v>
      </c>
    </row>
    <row r="12" spans="2:37" ht="16" x14ac:dyDescent="0.2">
      <c r="B12" s="18" t="s">
        <v>202</v>
      </c>
      <c r="C12" s="17">
        <v>8.37743005569907E-2</v>
      </c>
      <c r="D12" s="17">
        <v>8.1793040566200403E-2</v>
      </c>
      <c r="E12" s="17">
        <v>8.5708485922043304E-2</v>
      </c>
      <c r="F12" s="17"/>
      <c r="G12" s="17">
        <v>8.5193775704556399E-2</v>
      </c>
      <c r="H12" s="17">
        <v>7.6373512419024903E-2</v>
      </c>
      <c r="I12" s="17">
        <v>9.6896232460842793E-2</v>
      </c>
      <c r="J12" s="17">
        <v>9.7761945045335502E-2</v>
      </c>
      <c r="K12" s="17">
        <v>8.9415119228575299E-2</v>
      </c>
      <c r="L12" s="17">
        <v>6.30837257639381E-2</v>
      </c>
      <c r="M12" s="17"/>
      <c r="N12" s="17">
        <v>0.10840611566392901</v>
      </c>
      <c r="O12" s="17">
        <v>7.0448284265239497E-2</v>
      </c>
      <c r="P12" s="17">
        <v>7.2443534064661405E-2</v>
      </c>
      <c r="Q12" s="17">
        <v>0.113152800125189</v>
      </c>
      <c r="R12" s="17">
        <v>8.2027600853811097E-2</v>
      </c>
      <c r="S12" s="17">
        <v>6.0917494957750701E-2</v>
      </c>
      <c r="T12" s="17">
        <v>8.9839343876452399E-2</v>
      </c>
      <c r="U12" s="17">
        <v>0.106862278120155</v>
      </c>
      <c r="V12" s="17">
        <v>4.5754262836032199E-2</v>
      </c>
      <c r="W12" s="17">
        <v>9.7816898993902807E-2</v>
      </c>
      <c r="X12" s="17">
        <v>9.7240868283797396E-2</v>
      </c>
      <c r="Y12" s="17">
        <v>6.9401588370478898E-2</v>
      </c>
      <c r="Z12" s="17"/>
      <c r="AA12" s="17">
        <v>7.6129560141473498E-2</v>
      </c>
      <c r="AB12" s="17">
        <v>6.9366531405985393E-2</v>
      </c>
      <c r="AC12" s="17">
        <v>0.10741710986912301</v>
      </c>
      <c r="AD12" s="17">
        <v>9.0999652920395205E-2</v>
      </c>
      <c r="AE12" s="17">
        <v>9.4573584517174805E-2</v>
      </c>
      <c r="AF12" s="17"/>
      <c r="AG12" s="17">
        <v>7.3384090252106904E-2</v>
      </c>
      <c r="AH12" s="17">
        <v>8.4940412727615405E-2</v>
      </c>
      <c r="AI12" s="17">
        <v>7.2559810674054107E-2</v>
      </c>
      <c r="AJ12" s="17">
        <v>0.12360883990629699</v>
      </c>
      <c r="AK12" s="17">
        <v>4.7495545756939199E-2</v>
      </c>
    </row>
    <row r="13" spans="2:37" ht="16" x14ac:dyDescent="0.2">
      <c r="B13" s="18" t="s">
        <v>201</v>
      </c>
      <c r="C13" s="19">
        <v>1.9236057911636399E-2</v>
      </c>
      <c r="D13" s="19">
        <v>1.94367504770749E-2</v>
      </c>
      <c r="E13" s="19">
        <v>1.9040133790243999E-2</v>
      </c>
      <c r="F13" s="19"/>
      <c r="G13" s="19">
        <v>3.9030844831450799E-2</v>
      </c>
      <c r="H13" s="19">
        <v>3.37159043563207E-2</v>
      </c>
      <c r="I13" s="19">
        <v>1.8207689787964599E-2</v>
      </c>
      <c r="J13" s="19">
        <v>1.51211197922188E-2</v>
      </c>
      <c r="K13" s="19">
        <v>1.13335521743012E-2</v>
      </c>
      <c r="L13" s="19">
        <v>3.88556873408725E-3</v>
      </c>
      <c r="M13" s="19"/>
      <c r="N13" s="19">
        <v>1.2513728461910401E-2</v>
      </c>
      <c r="O13" s="19">
        <v>2.2560070760246E-2</v>
      </c>
      <c r="P13" s="19">
        <v>3.4885678187578498E-2</v>
      </c>
      <c r="Q13" s="19">
        <v>4.4974573794023601E-3</v>
      </c>
      <c r="R13" s="19">
        <v>5.7008202469422398E-3</v>
      </c>
      <c r="S13" s="19">
        <v>3.6790622573699902E-2</v>
      </c>
      <c r="T13" s="19">
        <v>2.3154172720223701E-2</v>
      </c>
      <c r="U13" s="19">
        <v>6.04435046140522E-2</v>
      </c>
      <c r="V13" s="19">
        <v>1.0333260756285901E-2</v>
      </c>
      <c r="W13" s="19">
        <v>4.4672161116635304E-3</v>
      </c>
      <c r="X13" s="19">
        <v>2.8285369494891899E-2</v>
      </c>
      <c r="Y13" s="19">
        <v>1.4551538936806101E-2</v>
      </c>
      <c r="Z13" s="19"/>
      <c r="AA13" s="19">
        <v>1.3284468189173299E-2</v>
      </c>
      <c r="AB13" s="19">
        <v>2.3103163364313999E-2</v>
      </c>
      <c r="AC13" s="19">
        <v>1.97352935797953E-2</v>
      </c>
      <c r="AD13" s="19">
        <v>7.9154581591896998E-3</v>
      </c>
      <c r="AE13" s="19">
        <v>4.3552489338021201E-2</v>
      </c>
      <c r="AF13" s="19"/>
      <c r="AG13" s="19">
        <v>1.15468420589153E-2</v>
      </c>
      <c r="AH13" s="19">
        <v>2.3195784859149499E-2</v>
      </c>
      <c r="AI13" s="19">
        <v>5.3155052325117797E-3</v>
      </c>
      <c r="AJ13" s="19">
        <v>8.4148194963964505E-3</v>
      </c>
      <c r="AK13" s="19">
        <v>4.8777230891934802E-2</v>
      </c>
    </row>
    <row r="14" spans="2:37" x14ac:dyDescent="0.2">
      <c r="B14" s="16"/>
    </row>
    <row r="15" spans="2:37" x14ac:dyDescent="0.2">
      <c r="B15" t="s">
        <v>61</v>
      </c>
    </row>
    <row r="16" spans="2:37" x14ac:dyDescent="0.2">
      <c r="B16" t="s">
        <v>62</v>
      </c>
    </row>
    <row r="18" spans="2:2" x14ac:dyDescent="0.2">
      <c r="B18"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AK18"/>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388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205</v>
      </c>
      <c r="C9" s="17">
        <v>0.25104228802179601</v>
      </c>
      <c r="D9" s="17">
        <v>0.25051084531713502</v>
      </c>
      <c r="E9" s="17">
        <v>0.25156110367774298</v>
      </c>
      <c r="F9" s="17"/>
      <c r="G9" s="17">
        <v>0.21869295794016999</v>
      </c>
      <c r="H9" s="17">
        <v>0.257208356434453</v>
      </c>
      <c r="I9" s="17">
        <v>0.20701885564293099</v>
      </c>
      <c r="J9" s="17">
        <v>0.26443574814562998</v>
      </c>
      <c r="K9" s="17">
        <v>0.20128163145552599</v>
      </c>
      <c r="L9" s="17">
        <v>0.32560122479649201</v>
      </c>
      <c r="M9" s="17"/>
      <c r="N9" s="17">
        <v>0.249157842028946</v>
      </c>
      <c r="O9" s="17">
        <v>0.27520637304850099</v>
      </c>
      <c r="P9" s="17">
        <v>0.28251138804710002</v>
      </c>
      <c r="Q9" s="17">
        <v>0.23454107995207199</v>
      </c>
      <c r="R9" s="17">
        <v>0.19688305798595901</v>
      </c>
      <c r="S9" s="17">
        <v>0.181827328335712</v>
      </c>
      <c r="T9" s="17">
        <v>0.28849450716423197</v>
      </c>
      <c r="U9" s="17">
        <v>0.26036694115171599</v>
      </c>
      <c r="V9" s="17">
        <v>0.23487858909370299</v>
      </c>
      <c r="W9" s="17">
        <v>0.27609956439404998</v>
      </c>
      <c r="X9" s="17">
        <v>0.27035757193201698</v>
      </c>
      <c r="Y9" s="17">
        <v>0.29383442504969098</v>
      </c>
      <c r="Z9" s="17"/>
      <c r="AA9" s="17">
        <v>0.26472802758883202</v>
      </c>
      <c r="AB9" s="17">
        <v>0.24855161198342901</v>
      </c>
      <c r="AC9" s="17">
        <v>0.22996135357544101</v>
      </c>
      <c r="AD9" s="17">
        <v>0.29627739062528302</v>
      </c>
      <c r="AE9" s="17">
        <v>0.183310130851083</v>
      </c>
      <c r="AF9" s="17"/>
      <c r="AG9" s="17">
        <v>0.301945875152834</v>
      </c>
      <c r="AH9" s="17">
        <v>0.26825114654141902</v>
      </c>
      <c r="AI9" s="17">
        <v>0.187422042619314</v>
      </c>
      <c r="AJ9" s="17">
        <v>0.23974102675200301</v>
      </c>
      <c r="AK9" s="17">
        <v>0.231534067135933</v>
      </c>
    </row>
    <row r="10" spans="2:37" ht="16" x14ac:dyDescent="0.2">
      <c r="B10" s="18" t="s">
        <v>204</v>
      </c>
      <c r="C10" s="17">
        <v>0.37390758114824502</v>
      </c>
      <c r="D10" s="17">
        <v>0.37975970945503901</v>
      </c>
      <c r="E10" s="17">
        <v>0.36819449908025897</v>
      </c>
      <c r="F10" s="17"/>
      <c r="G10" s="17">
        <v>0.37194003958650901</v>
      </c>
      <c r="H10" s="17">
        <v>0.38405817359634598</v>
      </c>
      <c r="I10" s="17">
        <v>0.43256392168789698</v>
      </c>
      <c r="J10" s="17">
        <v>0.288988327421974</v>
      </c>
      <c r="K10" s="17">
        <v>0.39351347471883202</v>
      </c>
      <c r="L10" s="17">
        <v>0.37509687821201398</v>
      </c>
      <c r="M10" s="17"/>
      <c r="N10" s="17">
        <v>0.39527490752946198</v>
      </c>
      <c r="O10" s="17">
        <v>0.32538583789367598</v>
      </c>
      <c r="P10" s="17">
        <v>0.309556569779602</v>
      </c>
      <c r="Q10" s="17">
        <v>0.39094062649442601</v>
      </c>
      <c r="R10" s="17">
        <v>0.428342427334373</v>
      </c>
      <c r="S10" s="17">
        <v>0.42488882319101501</v>
      </c>
      <c r="T10" s="17">
        <v>0.368990532506837</v>
      </c>
      <c r="U10" s="17">
        <v>0.42087892782248199</v>
      </c>
      <c r="V10" s="17">
        <v>0.35677835504418198</v>
      </c>
      <c r="W10" s="17">
        <v>0.37449016239521798</v>
      </c>
      <c r="X10" s="17">
        <v>0.33702665246278601</v>
      </c>
      <c r="Y10" s="17">
        <v>0.39874076854287199</v>
      </c>
      <c r="Z10" s="17"/>
      <c r="AA10" s="17">
        <v>0.37318562469432798</v>
      </c>
      <c r="AB10" s="17">
        <v>0.40315372624749901</v>
      </c>
      <c r="AC10" s="17">
        <v>0.405700464976606</v>
      </c>
      <c r="AD10" s="17">
        <v>0.37323395713989599</v>
      </c>
      <c r="AE10" s="17">
        <v>0.36964981780045097</v>
      </c>
      <c r="AF10" s="17"/>
      <c r="AG10" s="17">
        <v>0.35304045275756302</v>
      </c>
      <c r="AH10" s="17">
        <v>0.390868877787314</v>
      </c>
      <c r="AI10" s="17">
        <v>0.395878229703641</v>
      </c>
      <c r="AJ10" s="17">
        <v>0.37363576617907601</v>
      </c>
      <c r="AK10" s="17">
        <v>0.41001368103889502</v>
      </c>
    </row>
    <row r="11" spans="2:37" ht="16" x14ac:dyDescent="0.2">
      <c r="B11" s="18" t="s">
        <v>203</v>
      </c>
      <c r="C11" s="17">
        <v>0.28589409674584698</v>
      </c>
      <c r="D11" s="17">
        <v>0.275481041278682</v>
      </c>
      <c r="E11" s="17">
        <v>0.296059738601884</v>
      </c>
      <c r="F11" s="17"/>
      <c r="G11" s="17">
        <v>0.29477557180097502</v>
      </c>
      <c r="H11" s="17">
        <v>0.26924341477987102</v>
      </c>
      <c r="I11" s="17">
        <v>0.26181897357620798</v>
      </c>
      <c r="J11" s="17">
        <v>0.342267718406218</v>
      </c>
      <c r="K11" s="17">
        <v>0.313768741659193</v>
      </c>
      <c r="L11" s="17">
        <v>0.248682051672793</v>
      </c>
      <c r="M11" s="17"/>
      <c r="N11" s="17">
        <v>0.267089557938952</v>
      </c>
      <c r="O11" s="17">
        <v>0.28496703740186202</v>
      </c>
      <c r="P11" s="17">
        <v>0.33539984098050102</v>
      </c>
      <c r="Q11" s="17">
        <v>0.270443102342525</v>
      </c>
      <c r="R11" s="17">
        <v>0.29924080756146998</v>
      </c>
      <c r="S11" s="17">
        <v>0.29601643953339701</v>
      </c>
      <c r="T11" s="17">
        <v>0.253841070891201</v>
      </c>
      <c r="U11" s="17">
        <v>0.17779459141152301</v>
      </c>
      <c r="V11" s="17">
        <v>0.33214013233991202</v>
      </c>
      <c r="W11" s="17">
        <v>0.27929434976363998</v>
      </c>
      <c r="X11" s="17">
        <v>0.32279058555272999</v>
      </c>
      <c r="Y11" s="17">
        <v>0.24844713883229599</v>
      </c>
      <c r="Z11" s="17"/>
      <c r="AA11" s="17">
        <v>0.27713514864196998</v>
      </c>
      <c r="AB11" s="17">
        <v>0.27344887113293898</v>
      </c>
      <c r="AC11" s="17">
        <v>0.26023207158800798</v>
      </c>
      <c r="AD11" s="17">
        <v>0.259129268217072</v>
      </c>
      <c r="AE11" s="17">
        <v>0.28166494836586498</v>
      </c>
      <c r="AF11" s="17"/>
      <c r="AG11" s="17">
        <v>0.267734477713997</v>
      </c>
      <c r="AH11" s="17">
        <v>0.263343910989983</v>
      </c>
      <c r="AI11" s="17">
        <v>0.31358729043196398</v>
      </c>
      <c r="AJ11" s="17">
        <v>0.28782891647945502</v>
      </c>
      <c r="AK11" s="17">
        <v>0.24535167773974401</v>
      </c>
    </row>
    <row r="12" spans="2:37" ht="16" x14ac:dyDescent="0.2">
      <c r="B12" s="18" t="s">
        <v>202</v>
      </c>
      <c r="C12" s="17">
        <v>7.2463192074966903E-2</v>
      </c>
      <c r="D12" s="17">
        <v>7.7234959953650498E-2</v>
      </c>
      <c r="E12" s="17">
        <v>6.7804801132194795E-2</v>
      </c>
      <c r="F12" s="17"/>
      <c r="G12" s="17">
        <v>9.6222514398462494E-2</v>
      </c>
      <c r="H12" s="17">
        <v>7.2417433169449402E-2</v>
      </c>
      <c r="I12" s="17">
        <v>6.87472941411226E-2</v>
      </c>
      <c r="J12" s="17">
        <v>8.9260027917463999E-2</v>
      </c>
      <c r="K12" s="17">
        <v>7.9268798898728399E-2</v>
      </c>
      <c r="L12" s="17">
        <v>4.1643749031854402E-2</v>
      </c>
      <c r="M12" s="17"/>
      <c r="N12" s="17">
        <v>7.9776157574758505E-2</v>
      </c>
      <c r="O12" s="17">
        <v>8.2780413641126302E-2</v>
      </c>
      <c r="P12" s="17">
        <v>4.9852329653414802E-2</v>
      </c>
      <c r="Q12" s="17">
        <v>9.9636063090544999E-2</v>
      </c>
      <c r="R12" s="17">
        <v>5.5506948257015701E-2</v>
      </c>
      <c r="S12" s="17">
        <v>7.6313517044151999E-2</v>
      </c>
      <c r="T12" s="17">
        <v>7.6676205432458303E-2</v>
      </c>
      <c r="U12" s="17">
        <v>8.9954340728788301E-2</v>
      </c>
      <c r="V12" s="17">
        <v>6.6900582237805206E-2</v>
      </c>
      <c r="W12" s="17">
        <v>6.3232027498378293E-2</v>
      </c>
      <c r="X12" s="17">
        <v>5.4146073040147798E-2</v>
      </c>
      <c r="Y12" s="17">
        <v>4.4426128638335297E-2</v>
      </c>
      <c r="Z12" s="17"/>
      <c r="AA12" s="17">
        <v>7.3677359230835293E-2</v>
      </c>
      <c r="AB12" s="17">
        <v>6.2074460849155001E-2</v>
      </c>
      <c r="AC12" s="17">
        <v>7.7850898113366998E-2</v>
      </c>
      <c r="AD12" s="17">
        <v>6.8138705494545204E-2</v>
      </c>
      <c r="AE12" s="17">
        <v>0.13628718855684999</v>
      </c>
      <c r="AF12" s="17"/>
      <c r="AG12" s="17">
        <v>6.7172535046475704E-2</v>
      </c>
      <c r="AH12" s="17">
        <v>6.5663572505111595E-2</v>
      </c>
      <c r="AI12" s="17">
        <v>8.4384679119276204E-2</v>
      </c>
      <c r="AJ12" s="17">
        <v>9.2196957687391695E-2</v>
      </c>
      <c r="AK12" s="17">
        <v>8.5748223141877494E-2</v>
      </c>
    </row>
    <row r="13" spans="2:37" ht="16" x14ac:dyDescent="0.2">
      <c r="B13" s="18" t="s">
        <v>201</v>
      </c>
      <c r="C13" s="19">
        <v>1.6692842009142901E-2</v>
      </c>
      <c r="D13" s="19">
        <v>1.7013443995496501E-2</v>
      </c>
      <c r="E13" s="19">
        <v>1.6379857507919399E-2</v>
      </c>
      <c r="F13" s="19"/>
      <c r="G13" s="19">
        <v>1.83689162738832E-2</v>
      </c>
      <c r="H13" s="19">
        <v>1.7072622019880902E-2</v>
      </c>
      <c r="I13" s="19">
        <v>2.9850954951840401E-2</v>
      </c>
      <c r="J13" s="19">
        <v>1.50481781087156E-2</v>
      </c>
      <c r="K13" s="19">
        <v>1.2167353267719E-2</v>
      </c>
      <c r="L13" s="19">
        <v>8.9760962868492399E-3</v>
      </c>
      <c r="M13" s="19"/>
      <c r="N13" s="19">
        <v>8.7015349278815792E-3</v>
      </c>
      <c r="O13" s="19">
        <v>3.1660338014835102E-2</v>
      </c>
      <c r="P13" s="19">
        <v>2.26798715393817E-2</v>
      </c>
      <c r="Q13" s="19">
        <v>4.4391281204316096E-3</v>
      </c>
      <c r="R13" s="19">
        <v>2.0026758861182901E-2</v>
      </c>
      <c r="S13" s="19">
        <v>2.0953891895725298E-2</v>
      </c>
      <c r="T13" s="19">
        <v>1.1997684005271E-2</v>
      </c>
      <c r="U13" s="19">
        <v>5.1005198885490002E-2</v>
      </c>
      <c r="V13" s="19">
        <v>9.3023412843976205E-3</v>
      </c>
      <c r="W13" s="19">
        <v>6.8838959487139998E-3</v>
      </c>
      <c r="X13" s="19">
        <v>1.5679117012319201E-2</v>
      </c>
      <c r="Y13" s="19">
        <v>1.4551538936806101E-2</v>
      </c>
      <c r="Z13" s="19"/>
      <c r="AA13" s="19">
        <v>1.12738398440357E-2</v>
      </c>
      <c r="AB13" s="19">
        <v>1.2771329786976799E-2</v>
      </c>
      <c r="AC13" s="19">
        <v>2.62552117465784E-2</v>
      </c>
      <c r="AD13" s="19">
        <v>3.2206785232037302E-3</v>
      </c>
      <c r="AE13" s="19">
        <v>2.90879144257521E-2</v>
      </c>
      <c r="AF13" s="19"/>
      <c r="AG13" s="19">
        <v>1.0106659329131301E-2</v>
      </c>
      <c r="AH13" s="19">
        <v>1.1872492176172899E-2</v>
      </c>
      <c r="AI13" s="19">
        <v>1.8727758125804701E-2</v>
      </c>
      <c r="AJ13" s="19">
        <v>6.5973329020738002E-3</v>
      </c>
      <c r="AK13" s="19">
        <v>2.73523509435507E-2</v>
      </c>
    </row>
    <row r="14" spans="2:37" x14ac:dyDescent="0.2">
      <c r="B14" s="16"/>
    </row>
    <row r="15" spans="2:37" x14ac:dyDescent="0.2">
      <c r="B15" t="s">
        <v>61</v>
      </c>
    </row>
    <row r="16" spans="2:37" x14ac:dyDescent="0.2">
      <c r="B16" t="s">
        <v>62</v>
      </c>
    </row>
    <row r="18" spans="2:2" x14ac:dyDescent="0.2">
      <c r="B18"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AK18"/>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389</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205</v>
      </c>
      <c r="C9" s="17">
        <v>0.33686210232959701</v>
      </c>
      <c r="D9" s="17">
        <v>0.32893057543725301</v>
      </c>
      <c r="E9" s="17">
        <v>0.34460517658991802</v>
      </c>
      <c r="F9" s="17"/>
      <c r="G9" s="17">
        <v>0.24617925576757699</v>
      </c>
      <c r="H9" s="17">
        <v>0.261202599104227</v>
      </c>
      <c r="I9" s="17">
        <v>0.269464661559845</v>
      </c>
      <c r="J9" s="17">
        <v>0.34090892723157501</v>
      </c>
      <c r="K9" s="17">
        <v>0.35091661851801798</v>
      </c>
      <c r="L9" s="17">
        <v>0.50003045380106603</v>
      </c>
      <c r="M9" s="17"/>
      <c r="N9" s="17">
        <v>0.28975158688804897</v>
      </c>
      <c r="O9" s="17">
        <v>0.33364680358127602</v>
      </c>
      <c r="P9" s="17">
        <v>0.40316710115209897</v>
      </c>
      <c r="Q9" s="17">
        <v>0.35073369299674401</v>
      </c>
      <c r="R9" s="17">
        <v>0.31057581786587601</v>
      </c>
      <c r="S9" s="17">
        <v>0.25663933325916899</v>
      </c>
      <c r="T9" s="17">
        <v>0.41230288495461398</v>
      </c>
      <c r="U9" s="17">
        <v>0.32323583597341499</v>
      </c>
      <c r="V9" s="17">
        <v>0.325136095784403</v>
      </c>
      <c r="W9" s="17">
        <v>0.37881300836818999</v>
      </c>
      <c r="X9" s="17">
        <v>0.37856294010542901</v>
      </c>
      <c r="Y9" s="17">
        <v>0.31921533115971101</v>
      </c>
      <c r="Z9" s="17"/>
      <c r="AA9" s="17">
        <v>0.37569124102978502</v>
      </c>
      <c r="AB9" s="17">
        <v>0.35052323511813799</v>
      </c>
      <c r="AC9" s="17">
        <v>0.30277377971902703</v>
      </c>
      <c r="AD9" s="17">
        <v>0.35166780593879199</v>
      </c>
      <c r="AE9" s="17">
        <v>0.25889116493335301</v>
      </c>
      <c r="AF9" s="17"/>
      <c r="AG9" s="17">
        <v>0.39971829258134001</v>
      </c>
      <c r="AH9" s="17">
        <v>0.34243487436908798</v>
      </c>
      <c r="AI9" s="17">
        <v>0.251368897782828</v>
      </c>
      <c r="AJ9" s="17">
        <v>0.35465481952627897</v>
      </c>
      <c r="AK9" s="17">
        <v>0.332960296749163</v>
      </c>
    </row>
    <row r="10" spans="2:37" ht="16" x14ac:dyDescent="0.2">
      <c r="B10" s="18" t="s">
        <v>204</v>
      </c>
      <c r="C10" s="17">
        <v>0.41408025484004402</v>
      </c>
      <c r="D10" s="17">
        <v>0.41486497659189803</v>
      </c>
      <c r="E10" s="17">
        <v>0.41331417803279902</v>
      </c>
      <c r="F10" s="17"/>
      <c r="G10" s="17">
        <v>0.39069936058272597</v>
      </c>
      <c r="H10" s="17">
        <v>0.46970449149903298</v>
      </c>
      <c r="I10" s="17">
        <v>0.47311821128731002</v>
      </c>
      <c r="J10" s="17">
        <v>0.37263867462700001</v>
      </c>
      <c r="K10" s="17">
        <v>0.41552551378903901</v>
      </c>
      <c r="L10" s="17">
        <v>0.369205564897026</v>
      </c>
      <c r="M10" s="17"/>
      <c r="N10" s="17">
        <v>0.44400583659356002</v>
      </c>
      <c r="O10" s="17">
        <v>0.399811400597817</v>
      </c>
      <c r="P10" s="17">
        <v>0.34283525395881498</v>
      </c>
      <c r="Q10" s="17">
        <v>0.41186142379781598</v>
      </c>
      <c r="R10" s="17">
        <v>0.41269978050508399</v>
      </c>
      <c r="S10" s="17">
        <v>0.48542229074093501</v>
      </c>
      <c r="T10" s="17">
        <v>0.35842939629694598</v>
      </c>
      <c r="U10" s="17">
        <v>0.439142417610907</v>
      </c>
      <c r="V10" s="17">
        <v>0.436780000386564</v>
      </c>
      <c r="W10" s="17">
        <v>0.42267459907549598</v>
      </c>
      <c r="X10" s="17">
        <v>0.33168180371526801</v>
      </c>
      <c r="Y10" s="17">
        <v>0.46459565902295402</v>
      </c>
      <c r="Z10" s="17"/>
      <c r="AA10" s="17">
        <v>0.39047549778735502</v>
      </c>
      <c r="AB10" s="17">
        <v>0.44843210864512101</v>
      </c>
      <c r="AC10" s="17">
        <v>0.44724827885268498</v>
      </c>
      <c r="AD10" s="17">
        <v>0.40195474391901598</v>
      </c>
      <c r="AE10" s="17">
        <v>0.44919121638883802</v>
      </c>
      <c r="AF10" s="17"/>
      <c r="AG10" s="17">
        <v>0.39685325922082298</v>
      </c>
      <c r="AH10" s="17">
        <v>0.44686751342938402</v>
      </c>
      <c r="AI10" s="17">
        <v>0.46448773127503101</v>
      </c>
      <c r="AJ10" s="17">
        <v>0.35920689238206699</v>
      </c>
      <c r="AK10" s="17">
        <v>0.43180309393545502</v>
      </c>
    </row>
    <row r="11" spans="2:37" ht="16" x14ac:dyDescent="0.2">
      <c r="B11" s="18" t="s">
        <v>203</v>
      </c>
      <c r="C11" s="17">
        <v>0.19789349521829899</v>
      </c>
      <c r="D11" s="17">
        <v>0.20698349612549599</v>
      </c>
      <c r="E11" s="17">
        <v>0.18901947222044199</v>
      </c>
      <c r="F11" s="17"/>
      <c r="G11" s="17">
        <v>0.288262136757091</v>
      </c>
      <c r="H11" s="17">
        <v>0.21021630379600501</v>
      </c>
      <c r="I11" s="17">
        <v>0.20811574527155299</v>
      </c>
      <c r="J11" s="17">
        <v>0.22453464172196499</v>
      </c>
      <c r="K11" s="17">
        <v>0.182643600074961</v>
      </c>
      <c r="L11" s="17">
        <v>0.10854173469497599</v>
      </c>
      <c r="M11" s="17"/>
      <c r="N11" s="17">
        <v>0.21506212001245101</v>
      </c>
      <c r="O11" s="17">
        <v>0.20165849895684201</v>
      </c>
      <c r="P11" s="17">
        <v>0.209741668766004</v>
      </c>
      <c r="Q11" s="17">
        <v>0.193569322891677</v>
      </c>
      <c r="R11" s="17">
        <v>0.22385279618533299</v>
      </c>
      <c r="S11" s="17">
        <v>0.18495723816890999</v>
      </c>
      <c r="T11" s="17">
        <v>0.19360100817954801</v>
      </c>
      <c r="U11" s="17">
        <v>0.12627120929265601</v>
      </c>
      <c r="V11" s="17">
        <v>0.19127099654089499</v>
      </c>
      <c r="W11" s="17">
        <v>0.186564347722082</v>
      </c>
      <c r="X11" s="17">
        <v>0.22235139161796599</v>
      </c>
      <c r="Y11" s="17">
        <v>0.18543684310883701</v>
      </c>
      <c r="Z11" s="17"/>
      <c r="AA11" s="17">
        <v>0.19036894614143501</v>
      </c>
      <c r="AB11" s="17">
        <v>0.16130588909836799</v>
      </c>
      <c r="AC11" s="17">
        <v>0.184189137620592</v>
      </c>
      <c r="AD11" s="17">
        <v>0.20618276876003599</v>
      </c>
      <c r="AE11" s="17">
        <v>0.21418840159664401</v>
      </c>
      <c r="AF11" s="17"/>
      <c r="AG11" s="17">
        <v>0.17170964172897199</v>
      </c>
      <c r="AH11" s="17">
        <v>0.16677079598498701</v>
      </c>
      <c r="AI11" s="17">
        <v>0.208832530453187</v>
      </c>
      <c r="AJ11" s="17">
        <v>0.227149031620864</v>
      </c>
      <c r="AK11" s="17">
        <v>0.18003922819614401</v>
      </c>
    </row>
    <row r="12" spans="2:37" ht="16" x14ac:dyDescent="0.2">
      <c r="B12" s="18" t="s">
        <v>202</v>
      </c>
      <c r="C12" s="17">
        <v>3.8812830416122497E-2</v>
      </c>
      <c r="D12" s="17">
        <v>3.9039468884581097E-2</v>
      </c>
      <c r="E12" s="17">
        <v>3.8591576864903901E-2</v>
      </c>
      <c r="F12" s="17"/>
      <c r="G12" s="17">
        <v>5.3957296532569303E-2</v>
      </c>
      <c r="H12" s="17">
        <v>3.7282441750295103E-2</v>
      </c>
      <c r="I12" s="17">
        <v>4.2071007421685999E-2</v>
      </c>
      <c r="J12" s="17">
        <v>4.8418250466226699E-2</v>
      </c>
      <c r="K12" s="17">
        <v>4.0731413236402399E-2</v>
      </c>
      <c r="L12" s="17">
        <v>1.8336677872846398E-2</v>
      </c>
      <c r="M12" s="17"/>
      <c r="N12" s="17">
        <v>3.8258522500768298E-2</v>
      </c>
      <c r="O12" s="17">
        <v>4.6032068110438903E-2</v>
      </c>
      <c r="P12" s="17">
        <v>3.64793028805422E-2</v>
      </c>
      <c r="Q12" s="17">
        <v>3.93964321933317E-2</v>
      </c>
      <c r="R12" s="17">
        <v>4.7170785196765298E-2</v>
      </c>
      <c r="S12" s="17">
        <v>5.1583577204247298E-2</v>
      </c>
      <c r="T12" s="17">
        <v>2.8155974932496001E-2</v>
      </c>
      <c r="U12" s="17">
        <v>7.2874266533284104E-2</v>
      </c>
      <c r="V12" s="17">
        <v>3.49005644558417E-2</v>
      </c>
      <c r="W12" s="17">
        <v>1.1948044834233E-2</v>
      </c>
      <c r="X12" s="17">
        <v>5.9894216760186102E-2</v>
      </c>
      <c r="Y12" s="17">
        <v>0</v>
      </c>
      <c r="Z12" s="17"/>
      <c r="AA12" s="17">
        <v>3.8101363983878297E-2</v>
      </c>
      <c r="AB12" s="17">
        <v>2.72313833405812E-2</v>
      </c>
      <c r="AC12" s="17">
        <v>6.1516494442355303E-2</v>
      </c>
      <c r="AD12" s="17">
        <v>4.0194681382156601E-2</v>
      </c>
      <c r="AE12" s="17">
        <v>4.3933690258704902E-2</v>
      </c>
      <c r="AF12" s="17"/>
      <c r="AG12" s="17">
        <v>2.8395545974270499E-2</v>
      </c>
      <c r="AH12" s="17">
        <v>3.6946788109269997E-2</v>
      </c>
      <c r="AI12" s="17">
        <v>7.5310840488954298E-2</v>
      </c>
      <c r="AJ12" s="17">
        <v>4.7396291808848703E-2</v>
      </c>
      <c r="AK12" s="17">
        <v>3.5252941035789402E-2</v>
      </c>
    </row>
    <row r="13" spans="2:37" ht="16" x14ac:dyDescent="0.2">
      <c r="B13" s="18" t="s">
        <v>201</v>
      </c>
      <c r="C13" s="19">
        <v>1.2351317195935199E-2</v>
      </c>
      <c r="D13" s="19">
        <v>1.0181482960773799E-2</v>
      </c>
      <c r="E13" s="19">
        <v>1.44695962919381E-2</v>
      </c>
      <c r="F13" s="19"/>
      <c r="G13" s="19">
        <v>2.09019503600366E-2</v>
      </c>
      <c r="H13" s="19">
        <v>2.1594163850439399E-2</v>
      </c>
      <c r="I13" s="19">
        <v>7.2303744596048302E-3</v>
      </c>
      <c r="J13" s="19">
        <v>1.34995059532347E-2</v>
      </c>
      <c r="K13" s="19">
        <v>1.01828543815795E-2</v>
      </c>
      <c r="L13" s="19">
        <v>3.88556873408725E-3</v>
      </c>
      <c r="M13" s="19"/>
      <c r="N13" s="19">
        <v>1.29219340051724E-2</v>
      </c>
      <c r="O13" s="19">
        <v>1.8851228753626201E-2</v>
      </c>
      <c r="P13" s="19">
        <v>7.7766732425397396E-3</v>
      </c>
      <c r="Q13" s="19">
        <v>4.4391281204316096E-3</v>
      </c>
      <c r="R13" s="19">
        <v>5.7008202469422398E-3</v>
      </c>
      <c r="S13" s="19">
        <v>2.1397560626739399E-2</v>
      </c>
      <c r="T13" s="19">
        <v>7.5107356363953697E-3</v>
      </c>
      <c r="U13" s="19">
        <v>3.84762705897366E-2</v>
      </c>
      <c r="V13" s="19">
        <v>1.19123428322962E-2</v>
      </c>
      <c r="W13" s="19">
        <v>0</v>
      </c>
      <c r="X13" s="19">
        <v>7.5096478011521901E-3</v>
      </c>
      <c r="Y13" s="19">
        <v>3.07521667084978E-2</v>
      </c>
      <c r="Z13" s="19"/>
      <c r="AA13" s="19">
        <v>5.3629510575473301E-3</v>
      </c>
      <c r="AB13" s="19">
        <v>1.25073837977906E-2</v>
      </c>
      <c r="AC13" s="19">
        <v>4.2723093653406399E-3</v>
      </c>
      <c r="AD13" s="19">
        <v>0</v>
      </c>
      <c r="AE13" s="19">
        <v>3.3795526822461501E-2</v>
      </c>
      <c r="AF13" s="19"/>
      <c r="AG13" s="19">
        <v>3.3232604945960102E-3</v>
      </c>
      <c r="AH13" s="19">
        <v>6.9800281072712996E-3</v>
      </c>
      <c r="AI13" s="19">
        <v>0</v>
      </c>
      <c r="AJ13" s="19">
        <v>1.15929646619417E-2</v>
      </c>
      <c r="AK13" s="19">
        <v>1.99444400834492E-2</v>
      </c>
    </row>
    <row r="14" spans="2:37" x14ac:dyDescent="0.2">
      <c r="B14" s="16"/>
    </row>
    <row r="15" spans="2:37" x14ac:dyDescent="0.2">
      <c r="B15" t="s">
        <v>61</v>
      </c>
    </row>
    <row r="16" spans="2:37" x14ac:dyDescent="0.2">
      <c r="B16" t="s">
        <v>62</v>
      </c>
    </row>
    <row r="18" spans="2:2" x14ac:dyDescent="0.2">
      <c r="B18"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AK18"/>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390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205</v>
      </c>
      <c r="C9" s="17">
        <v>0.19491153113245899</v>
      </c>
      <c r="D9" s="17">
        <v>0.18543786401603199</v>
      </c>
      <c r="E9" s="17">
        <v>0.204160104452037</v>
      </c>
      <c r="F9" s="17"/>
      <c r="G9" s="17">
        <v>0.170964866616691</v>
      </c>
      <c r="H9" s="17">
        <v>0.18231966922755</v>
      </c>
      <c r="I9" s="17">
        <v>0.16511738507406201</v>
      </c>
      <c r="J9" s="17">
        <v>0.19969982816029599</v>
      </c>
      <c r="K9" s="17">
        <v>0.14515704071992699</v>
      </c>
      <c r="L9" s="17">
        <v>0.27455095505729599</v>
      </c>
      <c r="M9" s="17"/>
      <c r="N9" s="17">
        <v>0.18956945975537901</v>
      </c>
      <c r="O9" s="17">
        <v>0.16270554248389499</v>
      </c>
      <c r="P9" s="17">
        <v>0.22679385379377301</v>
      </c>
      <c r="Q9" s="17">
        <v>0.18362461427018001</v>
      </c>
      <c r="R9" s="17">
        <v>0.19590840434572901</v>
      </c>
      <c r="S9" s="17">
        <v>9.8213327889601201E-2</v>
      </c>
      <c r="T9" s="17">
        <v>0.25383111328589297</v>
      </c>
      <c r="U9" s="17">
        <v>0.25770451021629798</v>
      </c>
      <c r="V9" s="17">
        <v>0.18992312469162101</v>
      </c>
      <c r="W9" s="17">
        <v>0.21878344439512101</v>
      </c>
      <c r="X9" s="17">
        <v>0.22664485253948899</v>
      </c>
      <c r="Y9" s="17">
        <v>0.24929294195523399</v>
      </c>
      <c r="Z9" s="17"/>
      <c r="AA9" s="17">
        <v>0.217688671800954</v>
      </c>
      <c r="AB9" s="17">
        <v>0.217944144660668</v>
      </c>
      <c r="AC9" s="17">
        <v>0.15716282084934599</v>
      </c>
      <c r="AD9" s="17">
        <v>0.218538451385036</v>
      </c>
      <c r="AE9" s="17">
        <v>0.12147638734104201</v>
      </c>
      <c r="AF9" s="17"/>
      <c r="AG9" s="17">
        <v>0.24209006100078201</v>
      </c>
      <c r="AH9" s="17">
        <v>0.205992301278555</v>
      </c>
      <c r="AI9" s="17">
        <v>0.13406703393156699</v>
      </c>
      <c r="AJ9" s="17">
        <v>0.18462370383958299</v>
      </c>
      <c r="AK9" s="17">
        <v>0.200900788691875</v>
      </c>
    </row>
    <row r="10" spans="2:37" ht="16" x14ac:dyDescent="0.2">
      <c r="B10" s="18" t="s">
        <v>204</v>
      </c>
      <c r="C10" s="17">
        <v>0.33651855956176502</v>
      </c>
      <c r="D10" s="17">
        <v>0.35527441733634901</v>
      </c>
      <c r="E10" s="17">
        <v>0.31820833991102598</v>
      </c>
      <c r="F10" s="17"/>
      <c r="G10" s="17">
        <v>0.35456230319473198</v>
      </c>
      <c r="H10" s="17">
        <v>0.37372065476348898</v>
      </c>
      <c r="I10" s="17">
        <v>0.37115928732176401</v>
      </c>
      <c r="J10" s="17">
        <v>0.29577942358795001</v>
      </c>
      <c r="K10" s="17">
        <v>0.35964838217277401</v>
      </c>
      <c r="L10" s="17">
        <v>0.28387660484213401</v>
      </c>
      <c r="M10" s="17"/>
      <c r="N10" s="17">
        <v>0.39723739289006499</v>
      </c>
      <c r="O10" s="17">
        <v>0.35948891036735697</v>
      </c>
      <c r="P10" s="17">
        <v>0.26385253819580701</v>
      </c>
      <c r="Q10" s="17">
        <v>0.332895756579002</v>
      </c>
      <c r="R10" s="17">
        <v>0.32518329681651098</v>
      </c>
      <c r="S10" s="17">
        <v>0.375659296486481</v>
      </c>
      <c r="T10" s="17">
        <v>0.33835303758510499</v>
      </c>
      <c r="U10" s="17">
        <v>0.28153231315091998</v>
      </c>
      <c r="V10" s="17">
        <v>0.36786347972148198</v>
      </c>
      <c r="W10" s="17">
        <v>0.26390099611300899</v>
      </c>
      <c r="X10" s="17">
        <v>0.27788120770168601</v>
      </c>
      <c r="Y10" s="17">
        <v>0.33552345128900901</v>
      </c>
      <c r="Z10" s="17"/>
      <c r="AA10" s="17">
        <v>0.349023177131776</v>
      </c>
      <c r="AB10" s="17">
        <v>0.37838096783383401</v>
      </c>
      <c r="AC10" s="17">
        <v>0.368429038317099</v>
      </c>
      <c r="AD10" s="17">
        <v>0.29915266637337101</v>
      </c>
      <c r="AE10" s="17">
        <v>0.38457221025407801</v>
      </c>
      <c r="AF10" s="17"/>
      <c r="AG10" s="17">
        <v>0.313283724380018</v>
      </c>
      <c r="AH10" s="17">
        <v>0.36671970798124398</v>
      </c>
      <c r="AI10" s="17">
        <v>0.38183671853032702</v>
      </c>
      <c r="AJ10" s="17">
        <v>0.28043934070769</v>
      </c>
      <c r="AK10" s="17">
        <v>0.37901386853895502</v>
      </c>
    </row>
    <row r="11" spans="2:37" ht="16" x14ac:dyDescent="0.2">
      <c r="B11" s="18" t="s">
        <v>203</v>
      </c>
      <c r="C11" s="17">
        <v>0.32613640076182099</v>
      </c>
      <c r="D11" s="17">
        <v>0.317685083895836</v>
      </c>
      <c r="E11" s="17">
        <v>0.33438691481529897</v>
      </c>
      <c r="F11" s="17"/>
      <c r="G11" s="17">
        <v>0.31497304390758801</v>
      </c>
      <c r="H11" s="17">
        <v>0.29400056548806502</v>
      </c>
      <c r="I11" s="17">
        <v>0.31776624489383898</v>
      </c>
      <c r="J11" s="17">
        <v>0.33324250930931398</v>
      </c>
      <c r="K11" s="17">
        <v>0.36741496337262802</v>
      </c>
      <c r="L11" s="17">
        <v>0.33292093944036999</v>
      </c>
      <c r="M11" s="17"/>
      <c r="N11" s="17">
        <v>0.27798831689674502</v>
      </c>
      <c r="O11" s="17">
        <v>0.290982744470905</v>
      </c>
      <c r="P11" s="17">
        <v>0.33013220560696399</v>
      </c>
      <c r="Q11" s="17">
        <v>0.37206280032434602</v>
      </c>
      <c r="R11" s="17">
        <v>0.35781667820071</v>
      </c>
      <c r="S11" s="17">
        <v>0.38298158305239099</v>
      </c>
      <c r="T11" s="17">
        <v>0.28422154038109998</v>
      </c>
      <c r="U11" s="17">
        <v>0.29633588915931502</v>
      </c>
      <c r="V11" s="17">
        <v>0.31598234323299201</v>
      </c>
      <c r="W11" s="17">
        <v>0.38159337079460598</v>
      </c>
      <c r="X11" s="17">
        <v>0.32100250085722998</v>
      </c>
      <c r="Y11" s="17">
        <v>0.341886176308347</v>
      </c>
      <c r="Z11" s="17"/>
      <c r="AA11" s="17">
        <v>0.31828785398734999</v>
      </c>
      <c r="AB11" s="17">
        <v>0.27230662353520302</v>
      </c>
      <c r="AC11" s="17">
        <v>0.28839924746482898</v>
      </c>
      <c r="AD11" s="17">
        <v>0.332866899305371</v>
      </c>
      <c r="AE11" s="17">
        <v>0.32180174608857498</v>
      </c>
      <c r="AF11" s="17"/>
      <c r="AG11" s="17">
        <v>0.30963207583044</v>
      </c>
      <c r="AH11" s="17">
        <v>0.28667171571351102</v>
      </c>
      <c r="AI11" s="17">
        <v>0.34456093038699598</v>
      </c>
      <c r="AJ11" s="17">
        <v>0.381747201209792</v>
      </c>
      <c r="AK11" s="17">
        <v>0.27218692466003902</v>
      </c>
    </row>
    <row r="12" spans="2:37" ht="16" x14ac:dyDescent="0.2">
      <c r="B12" s="18" t="s">
        <v>202</v>
      </c>
      <c r="C12" s="17">
        <v>0.11844608629827801</v>
      </c>
      <c r="D12" s="17">
        <v>0.113985925162844</v>
      </c>
      <c r="E12" s="17">
        <v>0.12280027425646201</v>
      </c>
      <c r="F12" s="17"/>
      <c r="G12" s="17">
        <v>0.13807279614742199</v>
      </c>
      <c r="H12" s="17">
        <v>0.122620795864318</v>
      </c>
      <c r="I12" s="17">
        <v>0.114373881074138</v>
      </c>
      <c r="J12" s="17">
        <v>0.148298197612281</v>
      </c>
      <c r="K12" s="17">
        <v>0.105904152088072</v>
      </c>
      <c r="L12" s="17">
        <v>8.9613520526679397E-2</v>
      </c>
      <c r="M12" s="17"/>
      <c r="N12" s="17">
        <v>0.114093776424131</v>
      </c>
      <c r="O12" s="17">
        <v>0.15012248648543899</v>
      </c>
      <c r="P12" s="17">
        <v>0.15641209428758299</v>
      </c>
      <c r="Q12" s="17">
        <v>9.5974164728617001E-2</v>
      </c>
      <c r="R12" s="17">
        <v>8.4207951426713806E-2</v>
      </c>
      <c r="S12" s="17">
        <v>0.12540375504703799</v>
      </c>
      <c r="T12" s="17">
        <v>9.2177378384546704E-2</v>
      </c>
      <c r="U12" s="17">
        <v>0.11419062644591101</v>
      </c>
      <c r="V12" s="17">
        <v>0.112433258667229</v>
      </c>
      <c r="W12" s="17">
        <v>0.11782727208258</v>
      </c>
      <c r="X12" s="17">
        <v>0.158792321889276</v>
      </c>
      <c r="Y12" s="17">
        <v>5.8745891510604303E-2</v>
      </c>
      <c r="Z12" s="17"/>
      <c r="AA12" s="17">
        <v>9.7548678716401105E-2</v>
      </c>
      <c r="AB12" s="17">
        <v>0.113138005124443</v>
      </c>
      <c r="AC12" s="17">
        <v>0.154926163913019</v>
      </c>
      <c r="AD12" s="17">
        <v>0.13306380280308</v>
      </c>
      <c r="AE12" s="17">
        <v>0.13510743149534701</v>
      </c>
      <c r="AF12" s="17"/>
      <c r="AG12" s="17">
        <v>0.11988709375140399</v>
      </c>
      <c r="AH12" s="17">
        <v>0.12229014107414</v>
      </c>
      <c r="AI12" s="17">
        <v>0.101221300240267</v>
      </c>
      <c r="AJ12" s="17">
        <v>0.13804781100956401</v>
      </c>
      <c r="AK12" s="17">
        <v>0.10739842215336</v>
      </c>
    </row>
    <row r="13" spans="2:37" ht="16" x14ac:dyDescent="0.2">
      <c r="B13" s="18" t="s">
        <v>201</v>
      </c>
      <c r="C13" s="19">
        <v>2.39874222456746E-2</v>
      </c>
      <c r="D13" s="19">
        <v>2.7616709588941399E-2</v>
      </c>
      <c r="E13" s="19">
        <v>2.0444366565175801E-2</v>
      </c>
      <c r="F13" s="19"/>
      <c r="G13" s="19">
        <v>2.1426990133567601E-2</v>
      </c>
      <c r="H13" s="19">
        <v>2.7338314656577399E-2</v>
      </c>
      <c r="I13" s="19">
        <v>3.1583201636195997E-2</v>
      </c>
      <c r="J13" s="19">
        <v>2.29800413301595E-2</v>
      </c>
      <c r="K13" s="19">
        <v>2.18754616465987E-2</v>
      </c>
      <c r="L13" s="19">
        <v>1.90379801335228E-2</v>
      </c>
      <c r="M13" s="19"/>
      <c r="N13" s="19">
        <v>2.1111054033680202E-2</v>
      </c>
      <c r="O13" s="19">
        <v>3.6700316192403798E-2</v>
      </c>
      <c r="P13" s="19">
        <v>2.2809308115874199E-2</v>
      </c>
      <c r="Q13" s="19">
        <v>1.54426640978553E-2</v>
      </c>
      <c r="R13" s="19">
        <v>3.6883669210336902E-2</v>
      </c>
      <c r="S13" s="19">
        <v>1.7742037524488899E-2</v>
      </c>
      <c r="T13" s="19">
        <v>3.1416930363355203E-2</v>
      </c>
      <c r="U13" s="19">
        <v>5.0236661027556397E-2</v>
      </c>
      <c r="V13" s="19">
        <v>1.3797793686675599E-2</v>
      </c>
      <c r="W13" s="19">
        <v>1.78949166146842E-2</v>
      </c>
      <c r="X13" s="19">
        <v>1.5679117012319201E-2</v>
      </c>
      <c r="Y13" s="19">
        <v>1.4551538936806101E-2</v>
      </c>
      <c r="Z13" s="19"/>
      <c r="AA13" s="19">
        <v>1.7451618363520199E-2</v>
      </c>
      <c r="AB13" s="19">
        <v>1.8230258845851201E-2</v>
      </c>
      <c r="AC13" s="19">
        <v>3.10827294557059E-2</v>
      </c>
      <c r="AD13" s="19">
        <v>1.63781801331426E-2</v>
      </c>
      <c r="AE13" s="19">
        <v>3.7042224820958203E-2</v>
      </c>
      <c r="AF13" s="19"/>
      <c r="AG13" s="19">
        <v>1.51070450373566E-2</v>
      </c>
      <c r="AH13" s="19">
        <v>1.8326133952551501E-2</v>
      </c>
      <c r="AI13" s="19">
        <v>3.8314016910844101E-2</v>
      </c>
      <c r="AJ13" s="19">
        <v>1.51419432333702E-2</v>
      </c>
      <c r="AK13" s="19">
        <v>4.0499995955769703E-2</v>
      </c>
    </row>
    <row r="14" spans="2:37" x14ac:dyDescent="0.2">
      <c r="B14" s="16"/>
    </row>
    <row r="15" spans="2:37" x14ac:dyDescent="0.2">
      <c r="B15" t="s">
        <v>61</v>
      </c>
    </row>
    <row r="16" spans="2:37" x14ac:dyDescent="0.2">
      <c r="B16" t="s">
        <v>62</v>
      </c>
    </row>
    <row r="18" spans="2:2" x14ac:dyDescent="0.2">
      <c r="B18"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396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660</v>
      </c>
      <c r="D7" s="10">
        <v>354</v>
      </c>
      <c r="E7" s="10">
        <v>306</v>
      </c>
      <c r="F7" s="10"/>
      <c r="G7" s="10">
        <v>74</v>
      </c>
      <c r="H7" s="10">
        <v>116</v>
      </c>
      <c r="I7" s="10">
        <v>141</v>
      </c>
      <c r="J7" s="10">
        <v>119</v>
      </c>
      <c r="K7" s="10">
        <v>109</v>
      </c>
      <c r="L7" s="10">
        <v>101</v>
      </c>
      <c r="M7" s="10"/>
      <c r="N7" s="10">
        <v>83</v>
      </c>
      <c r="O7" s="10">
        <v>89</v>
      </c>
      <c r="P7" s="10">
        <v>53</v>
      </c>
      <c r="Q7" s="10">
        <v>70</v>
      </c>
      <c r="R7" s="10">
        <v>41</v>
      </c>
      <c r="S7" s="10">
        <v>63</v>
      </c>
      <c r="T7" s="10">
        <v>55</v>
      </c>
      <c r="U7" s="10">
        <v>32</v>
      </c>
      <c r="V7" s="10">
        <v>69</v>
      </c>
      <c r="W7" s="10">
        <v>50</v>
      </c>
      <c r="X7" s="10">
        <v>38</v>
      </c>
      <c r="Y7" s="10">
        <v>17</v>
      </c>
      <c r="Z7" s="10"/>
      <c r="AA7" s="10">
        <v>104</v>
      </c>
      <c r="AB7" s="10">
        <v>146</v>
      </c>
      <c r="AC7" s="10">
        <v>63</v>
      </c>
      <c r="AD7" s="10">
        <v>156</v>
      </c>
      <c r="AE7" s="10">
        <v>60</v>
      </c>
      <c r="AF7" s="10"/>
      <c r="AG7" s="10">
        <v>128</v>
      </c>
      <c r="AH7" s="10">
        <v>231</v>
      </c>
      <c r="AI7" s="10">
        <v>56</v>
      </c>
      <c r="AJ7" s="10">
        <v>75</v>
      </c>
      <c r="AK7" s="10">
        <v>33</v>
      </c>
    </row>
    <row r="8" spans="2:37" ht="30" customHeight="1" x14ac:dyDescent="0.2">
      <c r="B8" s="11" t="s">
        <v>20</v>
      </c>
      <c r="C8" s="11">
        <v>655</v>
      </c>
      <c r="D8" s="11">
        <v>331</v>
      </c>
      <c r="E8" s="11">
        <v>324</v>
      </c>
      <c r="F8" s="11"/>
      <c r="G8" s="11">
        <v>75</v>
      </c>
      <c r="H8" s="11">
        <v>112</v>
      </c>
      <c r="I8" s="11">
        <v>130</v>
      </c>
      <c r="J8" s="11">
        <v>107</v>
      </c>
      <c r="K8" s="11">
        <v>98</v>
      </c>
      <c r="L8" s="11">
        <v>133</v>
      </c>
      <c r="M8" s="11"/>
      <c r="N8" s="11">
        <v>89</v>
      </c>
      <c r="O8" s="11">
        <v>85</v>
      </c>
      <c r="P8" s="11">
        <v>47</v>
      </c>
      <c r="Q8" s="11">
        <v>72</v>
      </c>
      <c r="R8" s="11">
        <v>39</v>
      </c>
      <c r="S8" s="11">
        <v>65</v>
      </c>
      <c r="T8" s="11">
        <v>53</v>
      </c>
      <c r="U8" s="11">
        <v>28</v>
      </c>
      <c r="V8" s="11">
        <v>73</v>
      </c>
      <c r="W8" s="11">
        <v>50</v>
      </c>
      <c r="X8" s="11">
        <v>37</v>
      </c>
      <c r="Y8" s="11">
        <v>16</v>
      </c>
      <c r="Z8" s="11"/>
      <c r="AA8" s="11">
        <v>103</v>
      </c>
      <c r="AB8" s="11">
        <v>142</v>
      </c>
      <c r="AC8" s="11">
        <v>66</v>
      </c>
      <c r="AD8" s="11">
        <v>156</v>
      </c>
      <c r="AE8" s="11">
        <v>58</v>
      </c>
      <c r="AF8" s="11"/>
      <c r="AG8" s="11">
        <v>129</v>
      </c>
      <c r="AH8" s="11">
        <v>227</v>
      </c>
      <c r="AI8" s="11">
        <v>55</v>
      </c>
      <c r="AJ8" s="11">
        <v>75</v>
      </c>
      <c r="AK8" s="11">
        <v>31</v>
      </c>
    </row>
    <row r="9" spans="2:37" ht="16" x14ac:dyDescent="0.2">
      <c r="B9" s="18" t="s">
        <v>391</v>
      </c>
      <c r="C9" s="17">
        <v>9.2005923064537504E-2</v>
      </c>
      <c r="D9" s="17">
        <v>9.3438834198849102E-2</v>
      </c>
      <c r="E9" s="17">
        <v>9.0544809230162906E-2</v>
      </c>
      <c r="F9" s="17"/>
      <c r="G9" s="17">
        <v>0.184357217480901</v>
      </c>
      <c r="H9" s="17">
        <v>0.14299958606447599</v>
      </c>
      <c r="I9" s="17">
        <v>9.9979717295167594E-2</v>
      </c>
      <c r="J9" s="17">
        <v>7.0481702056904794E-2</v>
      </c>
      <c r="K9" s="17">
        <v>5.69476125265201E-2</v>
      </c>
      <c r="L9" s="17">
        <v>3.22116997420226E-2</v>
      </c>
      <c r="M9" s="17"/>
      <c r="N9" s="17">
        <v>0.11805385605732201</v>
      </c>
      <c r="O9" s="17">
        <v>7.3800307148783606E-2</v>
      </c>
      <c r="P9" s="17">
        <v>6.7642210947285494E-2</v>
      </c>
      <c r="Q9" s="17">
        <v>8.3627478840371E-2</v>
      </c>
      <c r="R9" s="17">
        <v>2.83395234698047E-2</v>
      </c>
      <c r="S9" s="17">
        <v>0.11835939392799601</v>
      </c>
      <c r="T9" s="17">
        <v>6.6859723255485004E-2</v>
      </c>
      <c r="U9" s="17">
        <v>0.18270572791849299</v>
      </c>
      <c r="V9" s="17">
        <v>0.14666337814455199</v>
      </c>
      <c r="W9" s="17">
        <v>7.0937739781484294E-2</v>
      </c>
      <c r="X9" s="17">
        <v>2.0429074440667501E-2</v>
      </c>
      <c r="Y9" s="17">
        <v>0.110733080299159</v>
      </c>
      <c r="Z9" s="17"/>
      <c r="AA9" s="17">
        <v>5.2467853989520002E-2</v>
      </c>
      <c r="AB9" s="17">
        <v>0.16667786082512501</v>
      </c>
      <c r="AC9" s="17">
        <v>8.4851792393686801E-2</v>
      </c>
      <c r="AD9" s="17">
        <v>8.43243983906828E-2</v>
      </c>
      <c r="AE9" s="17">
        <v>9.8185234835834606E-2</v>
      </c>
      <c r="AF9" s="17"/>
      <c r="AG9" s="17">
        <v>4.4846727679105497E-2</v>
      </c>
      <c r="AH9" s="17">
        <v>0.102051371352509</v>
      </c>
      <c r="AI9" s="17">
        <v>0.15445103875639701</v>
      </c>
      <c r="AJ9" s="17">
        <v>9.9093414391456094E-2</v>
      </c>
      <c r="AK9" s="17">
        <v>9.0126355137630801E-2</v>
      </c>
    </row>
    <row r="10" spans="2:37" ht="16" x14ac:dyDescent="0.2">
      <c r="B10" s="18" t="s">
        <v>392</v>
      </c>
      <c r="C10" s="17">
        <v>0.212763832029288</v>
      </c>
      <c r="D10" s="17">
        <v>0.246142943505089</v>
      </c>
      <c r="E10" s="17">
        <v>0.17872774954756299</v>
      </c>
      <c r="F10" s="17"/>
      <c r="G10" s="17">
        <v>0.21885238181979899</v>
      </c>
      <c r="H10" s="17">
        <v>0.37009869549909302</v>
      </c>
      <c r="I10" s="17">
        <v>0.28138527324354701</v>
      </c>
      <c r="J10" s="17">
        <v>0.18391695340875899</v>
      </c>
      <c r="K10" s="17">
        <v>0.13177238712742601</v>
      </c>
      <c r="L10" s="17">
        <v>9.2346086744221401E-2</v>
      </c>
      <c r="M10" s="17"/>
      <c r="N10" s="17">
        <v>0.33138468130945897</v>
      </c>
      <c r="O10" s="17">
        <v>0.15571414555223501</v>
      </c>
      <c r="P10" s="17">
        <v>0.13285632986697499</v>
      </c>
      <c r="Q10" s="17">
        <v>0.18393143056424399</v>
      </c>
      <c r="R10" s="17">
        <v>0.18009420917296401</v>
      </c>
      <c r="S10" s="17">
        <v>0.32250625729744697</v>
      </c>
      <c r="T10" s="17">
        <v>0.165454803868651</v>
      </c>
      <c r="U10" s="17">
        <v>0.22128760226643099</v>
      </c>
      <c r="V10" s="17">
        <v>0.25687786653925399</v>
      </c>
      <c r="W10" s="17">
        <v>0.12412992409276</v>
      </c>
      <c r="X10" s="17">
        <v>0.15387301959855099</v>
      </c>
      <c r="Y10" s="17">
        <v>0.21762550093621799</v>
      </c>
      <c r="Z10" s="17"/>
      <c r="AA10" s="17">
        <v>0.247365946088484</v>
      </c>
      <c r="AB10" s="17">
        <v>0.27126055867793503</v>
      </c>
      <c r="AC10" s="17">
        <v>0.13056842114935099</v>
      </c>
      <c r="AD10" s="17">
        <v>0.24200445420045</v>
      </c>
      <c r="AE10" s="17">
        <v>0.20828140491788399</v>
      </c>
      <c r="AF10" s="17"/>
      <c r="AG10" s="17">
        <v>0.236345340040193</v>
      </c>
      <c r="AH10" s="17">
        <v>0.238173577753964</v>
      </c>
      <c r="AI10" s="17">
        <v>0.14270921827323901</v>
      </c>
      <c r="AJ10" s="17">
        <v>0.24666877117944</v>
      </c>
      <c r="AK10" s="17">
        <v>0.23602529745925099</v>
      </c>
    </row>
    <row r="11" spans="2:37" ht="16" x14ac:dyDescent="0.2">
      <c r="B11" s="18" t="s">
        <v>393</v>
      </c>
      <c r="C11" s="17">
        <v>0.38961849883710797</v>
      </c>
      <c r="D11" s="17">
        <v>0.37759500822904601</v>
      </c>
      <c r="E11" s="17">
        <v>0.40187863698820703</v>
      </c>
      <c r="F11" s="17"/>
      <c r="G11" s="17">
        <v>0.301667717644858</v>
      </c>
      <c r="H11" s="17">
        <v>0.31533653152355601</v>
      </c>
      <c r="I11" s="17">
        <v>0.382595086862833</v>
      </c>
      <c r="J11" s="17">
        <v>0.424738898586353</v>
      </c>
      <c r="K11" s="17">
        <v>0.52743705351460402</v>
      </c>
      <c r="L11" s="17">
        <v>0.37875331519563299</v>
      </c>
      <c r="M11" s="17"/>
      <c r="N11" s="17">
        <v>0.30012931013968602</v>
      </c>
      <c r="O11" s="17">
        <v>0.42069546625357102</v>
      </c>
      <c r="P11" s="17">
        <v>0.430936248936724</v>
      </c>
      <c r="Q11" s="17">
        <v>0.476856274813381</v>
      </c>
      <c r="R11" s="17">
        <v>0.37463290064903598</v>
      </c>
      <c r="S11" s="17">
        <v>0.35386491069758902</v>
      </c>
      <c r="T11" s="17">
        <v>0.420347813199206</v>
      </c>
      <c r="U11" s="17">
        <v>0.37152324880454801</v>
      </c>
      <c r="V11" s="17">
        <v>0.325593826976532</v>
      </c>
      <c r="W11" s="17">
        <v>0.41818887594875398</v>
      </c>
      <c r="X11" s="17">
        <v>0.47578614545231901</v>
      </c>
      <c r="Y11" s="17">
        <v>0.31531095913460599</v>
      </c>
      <c r="Z11" s="17"/>
      <c r="AA11" s="17">
        <v>0.40614054369455399</v>
      </c>
      <c r="AB11" s="17">
        <v>0.37035271878874698</v>
      </c>
      <c r="AC11" s="17">
        <v>0.47910643866381503</v>
      </c>
      <c r="AD11" s="17">
        <v>0.358830929437366</v>
      </c>
      <c r="AE11" s="17">
        <v>0.41422076639046601</v>
      </c>
      <c r="AF11" s="17"/>
      <c r="AG11" s="17">
        <v>0.426807713944171</v>
      </c>
      <c r="AH11" s="17">
        <v>0.36902498245187698</v>
      </c>
      <c r="AI11" s="17">
        <v>0.468633600966054</v>
      </c>
      <c r="AJ11" s="17">
        <v>0.33018600312239998</v>
      </c>
      <c r="AK11" s="17">
        <v>0.46110118474061201</v>
      </c>
    </row>
    <row r="12" spans="2:37" ht="16" x14ac:dyDescent="0.2">
      <c r="B12" s="18" t="s">
        <v>394</v>
      </c>
      <c r="C12" s="17">
        <v>0.133443280126127</v>
      </c>
      <c r="D12" s="17">
        <v>0.146249606387864</v>
      </c>
      <c r="E12" s="17">
        <v>0.12038489847183</v>
      </c>
      <c r="F12" s="17"/>
      <c r="G12" s="17">
        <v>0.119829957370607</v>
      </c>
      <c r="H12" s="17">
        <v>0.112835639793751</v>
      </c>
      <c r="I12" s="17">
        <v>0.12704203038880399</v>
      </c>
      <c r="J12" s="17">
        <v>0.101489214637841</v>
      </c>
      <c r="K12" s="17">
        <v>0.12550285929226199</v>
      </c>
      <c r="L12" s="17">
        <v>0.19653906043243599</v>
      </c>
      <c r="M12" s="17"/>
      <c r="N12" s="17">
        <v>0.13670390492527301</v>
      </c>
      <c r="O12" s="17">
        <v>0.18450761326610701</v>
      </c>
      <c r="P12" s="17">
        <v>0.16654181168153001</v>
      </c>
      <c r="Q12" s="17">
        <v>8.6119687772390499E-2</v>
      </c>
      <c r="R12" s="17">
        <v>0.25592074205100801</v>
      </c>
      <c r="S12" s="17">
        <v>6.3182425712721896E-2</v>
      </c>
      <c r="T12" s="17">
        <v>0.16624032026605401</v>
      </c>
      <c r="U12" s="17">
        <v>0.12480447902477899</v>
      </c>
      <c r="V12" s="17">
        <v>0.12977161200981199</v>
      </c>
      <c r="W12" s="17">
        <v>0.126126388536211</v>
      </c>
      <c r="X12" s="17">
        <v>6.5033284705649494E-2</v>
      </c>
      <c r="Y12" s="17">
        <v>5.1814859832054402E-2</v>
      </c>
      <c r="Z12" s="17"/>
      <c r="AA12" s="17">
        <v>0.12374872051134</v>
      </c>
      <c r="AB12" s="17">
        <v>0.111510930726161</v>
      </c>
      <c r="AC12" s="17">
        <v>0.150874691017928</v>
      </c>
      <c r="AD12" s="17">
        <v>0.14301366895575099</v>
      </c>
      <c r="AE12" s="17">
        <v>0.108158728709268</v>
      </c>
      <c r="AF12" s="17"/>
      <c r="AG12" s="17">
        <v>8.8335154482342401E-2</v>
      </c>
      <c r="AH12" s="17">
        <v>0.18883414456432701</v>
      </c>
      <c r="AI12" s="17">
        <v>8.2165433649789496E-2</v>
      </c>
      <c r="AJ12" s="17">
        <v>0.17373682021824399</v>
      </c>
      <c r="AK12" s="17">
        <v>2.8403310375111498E-2</v>
      </c>
    </row>
    <row r="13" spans="2:37" ht="16" x14ac:dyDescent="0.2">
      <c r="B13" s="18" t="s">
        <v>395</v>
      </c>
      <c r="C13" s="17">
        <v>6.41756931512934E-2</v>
      </c>
      <c r="D13" s="17">
        <v>6.9292972088215998E-2</v>
      </c>
      <c r="E13" s="17">
        <v>5.8957695419227601E-2</v>
      </c>
      <c r="F13" s="17"/>
      <c r="G13" s="17">
        <v>7.8803399207901498E-2</v>
      </c>
      <c r="H13" s="17">
        <v>2.5665282624564901E-2</v>
      </c>
      <c r="I13" s="17">
        <v>2.0117688575562401E-2</v>
      </c>
      <c r="J13" s="17">
        <v>5.3673525973470901E-2</v>
      </c>
      <c r="K13" s="17">
        <v>9.6448273255083095E-2</v>
      </c>
      <c r="L13" s="17">
        <v>0.11626032612298</v>
      </c>
      <c r="M13" s="17"/>
      <c r="N13" s="17">
        <v>2.2138053158002099E-2</v>
      </c>
      <c r="O13" s="17">
        <v>3.52726966463194E-2</v>
      </c>
      <c r="P13" s="17">
        <v>8.1483570756172893E-2</v>
      </c>
      <c r="Q13" s="17">
        <v>8.9503114852511598E-2</v>
      </c>
      <c r="R13" s="17">
        <v>4.6826325638031401E-2</v>
      </c>
      <c r="S13" s="17">
        <v>7.2524082750723806E-2</v>
      </c>
      <c r="T13" s="17">
        <v>2.4017283277750202E-2</v>
      </c>
      <c r="U13" s="17">
        <v>0</v>
      </c>
      <c r="V13" s="17">
        <v>8.9594997164143195E-2</v>
      </c>
      <c r="W13" s="17">
        <v>7.5978358036110097E-2</v>
      </c>
      <c r="X13" s="17">
        <v>0.18510798569436299</v>
      </c>
      <c r="Y13" s="17">
        <v>0.106648634682131</v>
      </c>
      <c r="Z13" s="17"/>
      <c r="AA13" s="17">
        <v>4.1541914699669301E-2</v>
      </c>
      <c r="AB13" s="17">
        <v>1.3730160230844999E-2</v>
      </c>
      <c r="AC13" s="17">
        <v>7.1916581887658301E-2</v>
      </c>
      <c r="AD13" s="17">
        <v>9.0437508690746293E-2</v>
      </c>
      <c r="AE13" s="17">
        <v>8.1546979015155799E-2</v>
      </c>
      <c r="AF13" s="17"/>
      <c r="AG13" s="17">
        <v>5.79703619148145E-2</v>
      </c>
      <c r="AH13" s="17">
        <v>3.4106694703635601E-2</v>
      </c>
      <c r="AI13" s="17">
        <v>6.1508459231771999E-2</v>
      </c>
      <c r="AJ13" s="17">
        <v>6.6120503539748895E-2</v>
      </c>
      <c r="AK13" s="17">
        <v>0.13147362897072801</v>
      </c>
    </row>
    <row r="14" spans="2:37" ht="16" x14ac:dyDescent="0.2">
      <c r="B14" s="18" t="s">
        <v>153</v>
      </c>
      <c r="C14" s="19">
        <v>0.107992772791646</v>
      </c>
      <c r="D14" s="19">
        <v>6.7280635590936597E-2</v>
      </c>
      <c r="E14" s="19">
        <v>0.14950621034301001</v>
      </c>
      <c r="F14" s="19"/>
      <c r="G14" s="19">
        <v>9.6489326475933501E-2</v>
      </c>
      <c r="H14" s="19">
        <v>3.3064264494559799E-2</v>
      </c>
      <c r="I14" s="19">
        <v>8.8880203634084706E-2</v>
      </c>
      <c r="J14" s="19">
        <v>0.165699705336672</v>
      </c>
      <c r="K14" s="19">
        <v>6.1891814284105097E-2</v>
      </c>
      <c r="L14" s="19">
        <v>0.18388951176270599</v>
      </c>
      <c r="M14" s="19"/>
      <c r="N14" s="19">
        <v>9.1590194410258993E-2</v>
      </c>
      <c r="O14" s="19">
        <v>0.13000977113298401</v>
      </c>
      <c r="P14" s="19">
        <v>0.12053982781131301</v>
      </c>
      <c r="Q14" s="19">
        <v>7.9962013157101997E-2</v>
      </c>
      <c r="R14" s="19">
        <v>0.114186299019155</v>
      </c>
      <c r="S14" s="19">
        <v>6.9562929613521493E-2</v>
      </c>
      <c r="T14" s="19">
        <v>0.157080056132854</v>
      </c>
      <c r="U14" s="19">
        <v>9.9678941985749198E-2</v>
      </c>
      <c r="V14" s="19">
        <v>5.1498319165706498E-2</v>
      </c>
      <c r="W14" s="19">
        <v>0.18463871360468101</v>
      </c>
      <c r="X14" s="19">
        <v>9.9770490108450599E-2</v>
      </c>
      <c r="Y14" s="19">
        <v>0.19786696511583099</v>
      </c>
      <c r="Z14" s="19"/>
      <c r="AA14" s="19">
        <v>0.128735021016433</v>
      </c>
      <c r="AB14" s="19">
        <v>6.6467770751186803E-2</v>
      </c>
      <c r="AC14" s="19">
        <v>8.2682074887560297E-2</v>
      </c>
      <c r="AD14" s="19">
        <v>8.1389040325003006E-2</v>
      </c>
      <c r="AE14" s="19">
        <v>8.9606886131391505E-2</v>
      </c>
      <c r="AF14" s="19"/>
      <c r="AG14" s="19">
        <v>0.14569470193937301</v>
      </c>
      <c r="AH14" s="19">
        <v>6.7809229173687494E-2</v>
      </c>
      <c r="AI14" s="19">
        <v>9.0532249122747793E-2</v>
      </c>
      <c r="AJ14" s="19">
        <v>8.4194487548711006E-2</v>
      </c>
      <c r="AK14" s="19">
        <v>5.28702233166672E-2</v>
      </c>
    </row>
    <row r="15" spans="2:37" x14ac:dyDescent="0.2">
      <c r="B15" s="16" t="s">
        <v>96</v>
      </c>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397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686</v>
      </c>
      <c r="D7" s="10">
        <v>362</v>
      </c>
      <c r="E7" s="10">
        <v>324</v>
      </c>
      <c r="F7" s="10"/>
      <c r="G7" s="10">
        <v>93</v>
      </c>
      <c r="H7" s="10">
        <v>118</v>
      </c>
      <c r="I7" s="10">
        <v>126</v>
      </c>
      <c r="J7" s="10">
        <v>124</v>
      </c>
      <c r="K7" s="10">
        <v>109</v>
      </c>
      <c r="L7" s="10">
        <v>116</v>
      </c>
      <c r="M7" s="10"/>
      <c r="N7" s="10">
        <v>88</v>
      </c>
      <c r="O7" s="10">
        <v>98</v>
      </c>
      <c r="P7" s="10">
        <v>55</v>
      </c>
      <c r="Q7" s="10">
        <v>56</v>
      </c>
      <c r="R7" s="10">
        <v>42</v>
      </c>
      <c r="S7" s="10">
        <v>63</v>
      </c>
      <c r="T7" s="10">
        <v>57</v>
      </c>
      <c r="U7" s="10">
        <v>33</v>
      </c>
      <c r="V7" s="10">
        <v>79</v>
      </c>
      <c r="W7" s="10">
        <v>70</v>
      </c>
      <c r="X7" s="10">
        <v>24</v>
      </c>
      <c r="Y7" s="10">
        <v>21</v>
      </c>
      <c r="Z7" s="10"/>
      <c r="AA7" s="10">
        <v>110</v>
      </c>
      <c r="AB7" s="10">
        <v>162</v>
      </c>
      <c r="AC7" s="10">
        <v>73</v>
      </c>
      <c r="AD7" s="10">
        <v>140</v>
      </c>
      <c r="AE7" s="10">
        <v>57</v>
      </c>
      <c r="AF7" s="10"/>
      <c r="AG7" s="10">
        <v>129</v>
      </c>
      <c r="AH7" s="10">
        <v>230</v>
      </c>
      <c r="AI7" s="10">
        <v>65</v>
      </c>
      <c r="AJ7" s="10">
        <v>78</v>
      </c>
      <c r="AK7" s="10">
        <v>32</v>
      </c>
    </row>
    <row r="8" spans="2:37" ht="30" customHeight="1" x14ac:dyDescent="0.2">
      <c r="B8" s="11" t="s">
        <v>20</v>
      </c>
      <c r="C8" s="11">
        <v>684</v>
      </c>
      <c r="D8" s="11">
        <v>338</v>
      </c>
      <c r="E8" s="11">
        <v>346</v>
      </c>
      <c r="F8" s="11"/>
      <c r="G8" s="11">
        <v>93</v>
      </c>
      <c r="H8" s="11">
        <v>114</v>
      </c>
      <c r="I8" s="11">
        <v>116</v>
      </c>
      <c r="J8" s="11">
        <v>116</v>
      </c>
      <c r="K8" s="11">
        <v>98</v>
      </c>
      <c r="L8" s="11">
        <v>147</v>
      </c>
      <c r="M8" s="11"/>
      <c r="N8" s="11">
        <v>92</v>
      </c>
      <c r="O8" s="11">
        <v>93</v>
      </c>
      <c r="P8" s="11">
        <v>55</v>
      </c>
      <c r="Q8" s="11">
        <v>58</v>
      </c>
      <c r="R8" s="11">
        <v>41</v>
      </c>
      <c r="S8" s="11">
        <v>61</v>
      </c>
      <c r="T8" s="11">
        <v>52</v>
      </c>
      <c r="U8" s="11">
        <v>30</v>
      </c>
      <c r="V8" s="11">
        <v>82</v>
      </c>
      <c r="W8" s="11">
        <v>75</v>
      </c>
      <c r="X8" s="11">
        <v>22</v>
      </c>
      <c r="Y8" s="11">
        <v>21</v>
      </c>
      <c r="Z8" s="11"/>
      <c r="AA8" s="11">
        <v>108</v>
      </c>
      <c r="AB8" s="11">
        <v>157</v>
      </c>
      <c r="AC8" s="11">
        <v>72</v>
      </c>
      <c r="AD8" s="11">
        <v>148</v>
      </c>
      <c r="AE8" s="11">
        <v>55</v>
      </c>
      <c r="AF8" s="11"/>
      <c r="AG8" s="11">
        <v>130</v>
      </c>
      <c r="AH8" s="11">
        <v>221</v>
      </c>
      <c r="AI8" s="11">
        <v>63</v>
      </c>
      <c r="AJ8" s="11">
        <v>81</v>
      </c>
      <c r="AK8" s="11">
        <v>31</v>
      </c>
    </row>
    <row r="9" spans="2:37" ht="16" x14ac:dyDescent="0.2">
      <c r="B9" s="18" t="s">
        <v>391</v>
      </c>
      <c r="C9" s="17">
        <v>0.12599853415715601</v>
      </c>
      <c r="D9" s="17">
        <v>0.10309612595739701</v>
      </c>
      <c r="E9" s="17">
        <v>0.14837763907720899</v>
      </c>
      <c r="F9" s="17"/>
      <c r="G9" s="17">
        <v>0.253510712353961</v>
      </c>
      <c r="H9" s="17">
        <v>0.21707138819040001</v>
      </c>
      <c r="I9" s="17">
        <v>0.13928359294422499</v>
      </c>
      <c r="J9" s="17">
        <v>5.1503092100601597E-2</v>
      </c>
      <c r="K9" s="17">
        <v>6.3033471686749595E-2</v>
      </c>
      <c r="L9" s="17">
        <v>6.4847656001126297E-2</v>
      </c>
      <c r="M9" s="17"/>
      <c r="N9" s="17">
        <v>0.165740862919669</v>
      </c>
      <c r="O9" s="17">
        <v>8.8267163559052897E-2</v>
      </c>
      <c r="P9" s="17">
        <v>0.102158305599715</v>
      </c>
      <c r="Q9" s="17">
        <v>4.8763071132244297E-2</v>
      </c>
      <c r="R9" s="17">
        <v>0.128216917452255</v>
      </c>
      <c r="S9" s="17">
        <v>0.17428898521781699</v>
      </c>
      <c r="T9" s="17">
        <v>8.8425514459586796E-2</v>
      </c>
      <c r="U9" s="17">
        <v>0.26246504010217703</v>
      </c>
      <c r="V9" s="17">
        <v>9.5241248810987306E-2</v>
      </c>
      <c r="W9" s="17">
        <v>0.16522727862050601</v>
      </c>
      <c r="X9" s="17">
        <v>0.12636997341356099</v>
      </c>
      <c r="Y9" s="17">
        <v>0.12839343625785499</v>
      </c>
      <c r="Z9" s="17"/>
      <c r="AA9" s="17">
        <v>0.12695819987638601</v>
      </c>
      <c r="AB9" s="17">
        <v>0.18442346353502601</v>
      </c>
      <c r="AC9" s="17">
        <v>6.3020830007997894E-2</v>
      </c>
      <c r="AD9" s="17">
        <v>9.5634630630840697E-2</v>
      </c>
      <c r="AE9" s="17">
        <v>0.16748473638385</v>
      </c>
      <c r="AF9" s="17"/>
      <c r="AG9" s="17">
        <v>0.107607903075324</v>
      </c>
      <c r="AH9" s="17">
        <v>0.152373031362771</v>
      </c>
      <c r="AI9" s="17">
        <v>4.0031140493469397E-2</v>
      </c>
      <c r="AJ9" s="17">
        <v>8.9287194545296003E-2</v>
      </c>
      <c r="AK9" s="17">
        <v>0.11291280531681699</v>
      </c>
    </row>
    <row r="10" spans="2:37" ht="16" x14ac:dyDescent="0.2">
      <c r="B10" s="18" t="s">
        <v>392</v>
      </c>
      <c r="C10" s="17">
        <v>0.33128912601717703</v>
      </c>
      <c r="D10" s="17">
        <v>0.34010051413112702</v>
      </c>
      <c r="E10" s="17">
        <v>0.32267907167819698</v>
      </c>
      <c r="F10" s="17"/>
      <c r="G10" s="17">
        <v>0.32631125749422102</v>
      </c>
      <c r="H10" s="17">
        <v>0.31252377144893301</v>
      </c>
      <c r="I10" s="17">
        <v>0.38877963401441601</v>
      </c>
      <c r="J10" s="17">
        <v>0.35113247907997303</v>
      </c>
      <c r="K10" s="17">
        <v>0.32041428742106598</v>
      </c>
      <c r="L10" s="17">
        <v>0.295041102870918</v>
      </c>
      <c r="M10" s="17"/>
      <c r="N10" s="17">
        <v>0.36283340417881499</v>
      </c>
      <c r="O10" s="17">
        <v>0.419581470323311</v>
      </c>
      <c r="P10" s="17">
        <v>0.27399075404723</v>
      </c>
      <c r="Q10" s="17">
        <v>0.32484147946981601</v>
      </c>
      <c r="R10" s="17">
        <v>0.32395478518848098</v>
      </c>
      <c r="S10" s="17">
        <v>0.25336695813895499</v>
      </c>
      <c r="T10" s="17">
        <v>0.359416116786413</v>
      </c>
      <c r="U10" s="17">
        <v>0.248065324901597</v>
      </c>
      <c r="V10" s="17">
        <v>0.34498512193873698</v>
      </c>
      <c r="W10" s="17">
        <v>0.33165546588975803</v>
      </c>
      <c r="X10" s="17">
        <v>0.22247182717439901</v>
      </c>
      <c r="Y10" s="17">
        <v>0.32252244591215401</v>
      </c>
      <c r="Z10" s="17"/>
      <c r="AA10" s="17">
        <v>0.31207611174938699</v>
      </c>
      <c r="AB10" s="17">
        <v>0.36513968361659799</v>
      </c>
      <c r="AC10" s="17">
        <v>0.284973569239096</v>
      </c>
      <c r="AD10" s="17">
        <v>0.35321007050583098</v>
      </c>
      <c r="AE10" s="17">
        <v>0.30273327531632199</v>
      </c>
      <c r="AF10" s="17"/>
      <c r="AG10" s="17">
        <v>0.30903964439050302</v>
      </c>
      <c r="AH10" s="17">
        <v>0.36053731698327002</v>
      </c>
      <c r="AI10" s="17">
        <v>0.37886110950754998</v>
      </c>
      <c r="AJ10" s="17">
        <v>0.36098931156282599</v>
      </c>
      <c r="AK10" s="17">
        <v>0.231239344984949</v>
      </c>
    </row>
    <row r="11" spans="2:37" ht="16" x14ac:dyDescent="0.2">
      <c r="B11" s="18" t="s">
        <v>393</v>
      </c>
      <c r="C11" s="17">
        <v>0.36847765125132798</v>
      </c>
      <c r="D11" s="17">
        <v>0.40267114341690202</v>
      </c>
      <c r="E11" s="17">
        <v>0.33506545537734</v>
      </c>
      <c r="F11" s="17"/>
      <c r="G11" s="17">
        <v>0.32798170329377402</v>
      </c>
      <c r="H11" s="17">
        <v>0.34256063015971</v>
      </c>
      <c r="I11" s="17">
        <v>0.336838885567049</v>
      </c>
      <c r="J11" s="17">
        <v>0.37760623826734202</v>
      </c>
      <c r="K11" s="17">
        <v>0.454944276791173</v>
      </c>
      <c r="L11" s="17">
        <v>0.37435683254713897</v>
      </c>
      <c r="M11" s="17"/>
      <c r="N11" s="17">
        <v>0.353251516377588</v>
      </c>
      <c r="O11" s="17">
        <v>0.34717776507674097</v>
      </c>
      <c r="P11" s="17">
        <v>0.34445303850820302</v>
      </c>
      <c r="Q11" s="17">
        <v>0.38685822570734102</v>
      </c>
      <c r="R11" s="17">
        <v>0.34715569891061598</v>
      </c>
      <c r="S11" s="17">
        <v>0.497412206594954</v>
      </c>
      <c r="T11" s="17">
        <v>0.351424929669992</v>
      </c>
      <c r="U11" s="17">
        <v>0.356037051641728</v>
      </c>
      <c r="V11" s="17">
        <v>0.36046548394115802</v>
      </c>
      <c r="W11" s="17">
        <v>0.365407483000945</v>
      </c>
      <c r="X11" s="17">
        <v>0.417755485318072</v>
      </c>
      <c r="Y11" s="17">
        <v>0.25789187862577601</v>
      </c>
      <c r="Z11" s="17"/>
      <c r="AA11" s="17">
        <v>0.41146128258779502</v>
      </c>
      <c r="AB11" s="17">
        <v>0.32367870424502598</v>
      </c>
      <c r="AC11" s="17">
        <v>0.41700218527195299</v>
      </c>
      <c r="AD11" s="17">
        <v>0.34535470782948502</v>
      </c>
      <c r="AE11" s="17">
        <v>0.39394255425068597</v>
      </c>
      <c r="AF11" s="17"/>
      <c r="AG11" s="17">
        <v>0.411363439068481</v>
      </c>
      <c r="AH11" s="17">
        <v>0.33052502811527101</v>
      </c>
      <c r="AI11" s="17">
        <v>0.38319031925908698</v>
      </c>
      <c r="AJ11" s="17">
        <v>0.38508520045074701</v>
      </c>
      <c r="AK11" s="17">
        <v>0.54074694349032704</v>
      </c>
    </row>
    <row r="12" spans="2:37" ht="16" x14ac:dyDescent="0.2">
      <c r="B12" s="18" t="s">
        <v>394</v>
      </c>
      <c r="C12" s="17">
        <v>5.7890415157455501E-2</v>
      </c>
      <c r="D12" s="17">
        <v>5.8504385942432201E-2</v>
      </c>
      <c r="E12" s="17">
        <v>5.7290473155942101E-2</v>
      </c>
      <c r="F12" s="17"/>
      <c r="G12" s="17">
        <v>3.7889478170516203E-2</v>
      </c>
      <c r="H12" s="17">
        <v>8.7837584515014402E-2</v>
      </c>
      <c r="I12" s="17">
        <v>4.13727660634804E-2</v>
      </c>
      <c r="J12" s="17">
        <v>6.5849739676083693E-2</v>
      </c>
      <c r="K12" s="17">
        <v>6.1014995822899099E-2</v>
      </c>
      <c r="L12" s="17">
        <v>5.2097531429552903E-2</v>
      </c>
      <c r="M12" s="17"/>
      <c r="N12" s="17">
        <v>3.7972416871784001E-2</v>
      </c>
      <c r="O12" s="17">
        <v>4.8396165203069601E-2</v>
      </c>
      <c r="P12" s="17">
        <v>7.90602190511797E-2</v>
      </c>
      <c r="Q12" s="17">
        <v>7.6549826593803494E-2</v>
      </c>
      <c r="R12" s="17">
        <v>9.9708886553310505E-2</v>
      </c>
      <c r="S12" s="17">
        <v>2.9816878372349601E-2</v>
      </c>
      <c r="T12" s="17">
        <v>9.9904336244585404E-2</v>
      </c>
      <c r="U12" s="17">
        <v>0</v>
      </c>
      <c r="V12" s="17">
        <v>6.8212717630334097E-2</v>
      </c>
      <c r="W12" s="17">
        <v>5.6004412045460202E-2</v>
      </c>
      <c r="X12" s="17">
        <v>0</v>
      </c>
      <c r="Y12" s="17">
        <v>8.6395571769904103E-2</v>
      </c>
      <c r="Z12" s="17"/>
      <c r="AA12" s="17">
        <v>5.2422683128020398E-2</v>
      </c>
      <c r="AB12" s="17">
        <v>3.6856044012268503E-2</v>
      </c>
      <c r="AC12" s="17">
        <v>9.0663974780178999E-2</v>
      </c>
      <c r="AD12" s="17">
        <v>7.8617298631549301E-2</v>
      </c>
      <c r="AE12" s="17">
        <v>2.0808887660750799E-2</v>
      </c>
      <c r="AF12" s="17"/>
      <c r="AG12" s="17">
        <v>3.43827259804673E-2</v>
      </c>
      <c r="AH12" s="17">
        <v>5.4807003997562699E-2</v>
      </c>
      <c r="AI12" s="17">
        <v>4.8546547109655697E-2</v>
      </c>
      <c r="AJ12" s="17">
        <v>8.4191962660829706E-2</v>
      </c>
      <c r="AK12" s="17">
        <v>0</v>
      </c>
    </row>
    <row r="13" spans="2:37" ht="16" x14ac:dyDescent="0.2">
      <c r="B13" s="18" t="s">
        <v>395</v>
      </c>
      <c r="C13" s="17">
        <v>1.5505822075438601E-2</v>
      </c>
      <c r="D13" s="17">
        <v>8.6977169019852099E-3</v>
      </c>
      <c r="E13" s="17">
        <v>2.2158367024186301E-2</v>
      </c>
      <c r="F13" s="17"/>
      <c r="G13" s="17">
        <v>9.68052427720607E-3</v>
      </c>
      <c r="H13" s="17">
        <v>1.4683387603403901E-2</v>
      </c>
      <c r="I13" s="17">
        <v>0</v>
      </c>
      <c r="J13" s="17">
        <v>1.3047467147839499E-2</v>
      </c>
      <c r="K13" s="17">
        <v>9.0779669103290602E-3</v>
      </c>
      <c r="L13" s="17">
        <v>3.8369345778496301E-2</v>
      </c>
      <c r="M13" s="17"/>
      <c r="N13" s="17">
        <v>2.3637044131644601E-2</v>
      </c>
      <c r="O13" s="17">
        <v>0</v>
      </c>
      <c r="P13" s="17">
        <v>1.39759538877062E-2</v>
      </c>
      <c r="Q13" s="17">
        <v>1.5274964855356499E-2</v>
      </c>
      <c r="R13" s="17">
        <v>0</v>
      </c>
      <c r="S13" s="17">
        <v>0</v>
      </c>
      <c r="T13" s="17">
        <v>2.8688473914248901E-2</v>
      </c>
      <c r="U13" s="17">
        <v>0</v>
      </c>
      <c r="V13" s="17">
        <v>3.7587152623489502E-2</v>
      </c>
      <c r="W13" s="17">
        <v>2.92178268903911E-2</v>
      </c>
      <c r="X13" s="17">
        <v>0</v>
      </c>
      <c r="Y13" s="17">
        <v>0</v>
      </c>
      <c r="Z13" s="17"/>
      <c r="AA13" s="17">
        <v>1.8626701981461199E-2</v>
      </c>
      <c r="AB13" s="17">
        <v>5.7750821997257801E-3</v>
      </c>
      <c r="AC13" s="17">
        <v>1.0825215957546999E-2</v>
      </c>
      <c r="AD13" s="17">
        <v>3.4633471909772701E-2</v>
      </c>
      <c r="AE13" s="17">
        <v>1.6179327321390598E-2</v>
      </c>
      <c r="AF13" s="17"/>
      <c r="AG13" s="17">
        <v>3.2235538462030103E-2</v>
      </c>
      <c r="AH13" s="17">
        <v>3.3820595367080098E-3</v>
      </c>
      <c r="AI13" s="17">
        <v>1.2242962069504501E-2</v>
      </c>
      <c r="AJ13" s="17">
        <v>0</v>
      </c>
      <c r="AK13" s="17">
        <v>5.8070948368281403E-2</v>
      </c>
    </row>
    <row r="14" spans="2:37" ht="16" x14ac:dyDescent="0.2">
      <c r="B14" s="18" t="s">
        <v>153</v>
      </c>
      <c r="C14" s="19">
        <v>0.10083845134144501</v>
      </c>
      <c r="D14" s="19">
        <v>8.6930113650155794E-2</v>
      </c>
      <c r="E14" s="19">
        <v>0.114428993687125</v>
      </c>
      <c r="F14" s="19"/>
      <c r="G14" s="19">
        <v>4.4626324410321098E-2</v>
      </c>
      <c r="H14" s="19">
        <v>2.53232380825394E-2</v>
      </c>
      <c r="I14" s="19">
        <v>9.3725121410829906E-2</v>
      </c>
      <c r="J14" s="19">
        <v>0.14086098372816</v>
      </c>
      <c r="K14" s="19">
        <v>9.15150013677829E-2</v>
      </c>
      <c r="L14" s="19">
        <v>0.17528753137276601</v>
      </c>
      <c r="M14" s="19"/>
      <c r="N14" s="19">
        <v>5.6564755520499797E-2</v>
      </c>
      <c r="O14" s="19">
        <v>9.6577435837825604E-2</v>
      </c>
      <c r="P14" s="19">
        <v>0.186361728905967</v>
      </c>
      <c r="Q14" s="19">
        <v>0.14771243224143801</v>
      </c>
      <c r="R14" s="19">
        <v>0.100963711895338</v>
      </c>
      <c r="S14" s="19">
        <v>4.5114971675923897E-2</v>
      </c>
      <c r="T14" s="19">
        <v>7.2140628925173603E-2</v>
      </c>
      <c r="U14" s="19">
        <v>0.13343258335449701</v>
      </c>
      <c r="V14" s="19">
        <v>9.3508275055293993E-2</v>
      </c>
      <c r="W14" s="19">
        <v>5.2487533552939399E-2</v>
      </c>
      <c r="X14" s="19">
        <v>0.23340271409396801</v>
      </c>
      <c r="Y14" s="19">
        <v>0.20479666743431099</v>
      </c>
      <c r="Z14" s="19"/>
      <c r="AA14" s="19">
        <v>7.8455020676950593E-2</v>
      </c>
      <c r="AB14" s="19">
        <v>8.4127022391356193E-2</v>
      </c>
      <c r="AC14" s="19">
        <v>0.13351422474322699</v>
      </c>
      <c r="AD14" s="19">
        <v>9.2549820492520904E-2</v>
      </c>
      <c r="AE14" s="19">
        <v>9.88512190670012E-2</v>
      </c>
      <c r="AF14" s="19"/>
      <c r="AG14" s="19">
        <v>0.105370749023194</v>
      </c>
      <c r="AH14" s="19">
        <v>9.8375560004417495E-2</v>
      </c>
      <c r="AI14" s="19">
        <v>0.137127921560733</v>
      </c>
      <c r="AJ14" s="19">
        <v>8.0446330780300598E-2</v>
      </c>
      <c r="AK14" s="19">
        <v>5.7029957839625299E-2</v>
      </c>
    </row>
    <row r="15" spans="2:37" x14ac:dyDescent="0.2">
      <c r="B15" s="16" t="s">
        <v>96</v>
      </c>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403</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660</v>
      </c>
      <c r="D7" s="10">
        <v>342</v>
      </c>
      <c r="E7" s="10">
        <v>318</v>
      </c>
      <c r="F7" s="10"/>
      <c r="G7" s="10">
        <v>105</v>
      </c>
      <c r="H7" s="10">
        <v>124</v>
      </c>
      <c r="I7" s="10">
        <v>106</v>
      </c>
      <c r="J7" s="10">
        <v>128</v>
      </c>
      <c r="K7" s="10">
        <v>98</v>
      </c>
      <c r="L7" s="10">
        <v>99</v>
      </c>
      <c r="M7" s="10"/>
      <c r="N7" s="10">
        <v>97</v>
      </c>
      <c r="O7" s="10">
        <v>87</v>
      </c>
      <c r="P7" s="10">
        <v>59</v>
      </c>
      <c r="Q7" s="10">
        <v>48</v>
      </c>
      <c r="R7" s="10">
        <v>60</v>
      </c>
      <c r="S7" s="10">
        <v>53</v>
      </c>
      <c r="T7" s="10">
        <v>54</v>
      </c>
      <c r="U7" s="10">
        <v>27</v>
      </c>
      <c r="V7" s="10">
        <v>61</v>
      </c>
      <c r="W7" s="10">
        <v>47</v>
      </c>
      <c r="X7" s="10">
        <v>45</v>
      </c>
      <c r="Y7" s="10">
        <v>22</v>
      </c>
      <c r="Z7" s="10"/>
      <c r="AA7" s="10">
        <v>101</v>
      </c>
      <c r="AB7" s="10">
        <v>146</v>
      </c>
      <c r="AC7" s="10">
        <v>65</v>
      </c>
      <c r="AD7" s="10">
        <v>164</v>
      </c>
      <c r="AE7" s="10">
        <v>62</v>
      </c>
      <c r="AF7" s="10"/>
      <c r="AG7" s="10">
        <v>110</v>
      </c>
      <c r="AH7" s="10">
        <v>227</v>
      </c>
      <c r="AI7" s="10">
        <v>56</v>
      </c>
      <c r="AJ7" s="10">
        <v>75</v>
      </c>
      <c r="AK7" s="10">
        <v>38</v>
      </c>
    </row>
    <row r="8" spans="2:37" ht="30" customHeight="1" x14ac:dyDescent="0.2">
      <c r="B8" s="11" t="s">
        <v>20</v>
      </c>
      <c r="C8" s="11">
        <v>667</v>
      </c>
      <c r="D8" s="11">
        <v>323</v>
      </c>
      <c r="E8" s="11">
        <v>344</v>
      </c>
      <c r="F8" s="11"/>
      <c r="G8" s="11">
        <v>110</v>
      </c>
      <c r="H8" s="11">
        <v>115</v>
      </c>
      <c r="I8" s="11">
        <v>95</v>
      </c>
      <c r="J8" s="11">
        <v>117</v>
      </c>
      <c r="K8" s="11">
        <v>88</v>
      </c>
      <c r="L8" s="11">
        <v>142</v>
      </c>
      <c r="M8" s="11"/>
      <c r="N8" s="11">
        <v>100</v>
      </c>
      <c r="O8" s="11">
        <v>83</v>
      </c>
      <c r="P8" s="11">
        <v>57</v>
      </c>
      <c r="Q8" s="11">
        <v>51</v>
      </c>
      <c r="R8" s="11">
        <v>60</v>
      </c>
      <c r="S8" s="11">
        <v>54</v>
      </c>
      <c r="T8" s="11">
        <v>55</v>
      </c>
      <c r="U8" s="11">
        <v>22</v>
      </c>
      <c r="V8" s="11">
        <v>66</v>
      </c>
      <c r="W8" s="11">
        <v>56</v>
      </c>
      <c r="X8" s="11">
        <v>40</v>
      </c>
      <c r="Y8" s="11">
        <v>23</v>
      </c>
      <c r="Z8" s="11"/>
      <c r="AA8" s="11">
        <v>100</v>
      </c>
      <c r="AB8" s="11">
        <v>140</v>
      </c>
      <c r="AC8" s="11">
        <v>67</v>
      </c>
      <c r="AD8" s="11">
        <v>165</v>
      </c>
      <c r="AE8" s="11">
        <v>64</v>
      </c>
      <c r="AF8" s="11"/>
      <c r="AG8" s="11">
        <v>111</v>
      </c>
      <c r="AH8" s="11">
        <v>221</v>
      </c>
      <c r="AI8" s="11">
        <v>59</v>
      </c>
      <c r="AJ8" s="11">
        <v>73</v>
      </c>
      <c r="AK8" s="11">
        <v>40</v>
      </c>
    </row>
    <row r="9" spans="2:37" ht="16" x14ac:dyDescent="0.2">
      <c r="B9" s="18" t="s">
        <v>398</v>
      </c>
      <c r="C9" s="17">
        <v>0.23426234230245799</v>
      </c>
      <c r="D9" s="17">
        <v>0.23689981940142099</v>
      </c>
      <c r="E9" s="17">
        <v>0.231785418484274</v>
      </c>
      <c r="F9" s="17"/>
      <c r="G9" s="17">
        <v>0.215745345071922</v>
      </c>
      <c r="H9" s="17">
        <v>0.291453592674214</v>
      </c>
      <c r="I9" s="17">
        <v>0.21723054601521399</v>
      </c>
      <c r="J9" s="17">
        <v>0.28309683254511803</v>
      </c>
      <c r="K9" s="17">
        <v>0.14531157646533999</v>
      </c>
      <c r="L9" s="17">
        <v>0.22802095499130801</v>
      </c>
      <c r="M9" s="17"/>
      <c r="N9" s="17">
        <v>0.229925304319857</v>
      </c>
      <c r="O9" s="17">
        <v>0.27796385879864699</v>
      </c>
      <c r="P9" s="17">
        <v>0.24401474063376599</v>
      </c>
      <c r="Q9" s="17">
        <v>0.241497560566622</v>
      </c>
      <c r="R9" s="17">
        <v>0.166805319389525</v>
      </c>
      <c r="S9" s="17">
        <v>0.214520804170478</v>
      </c>
      <c r="T9" s="17">
        <v>0.36076040492313899</v>
      </c>
      <c r="U9" s="17">
        <v>0.19959767789611901</v>
      </c>
      <c r="V9" s="17">
        <v>0.174261259310769</v>
      </c>
      <c r="W9" s="17">
        <v>0.208852807580652</v>
      </c>
      <c r="X9" s="17">
        <v>0.27562769421658301</v>
      </c>
      <c r="Y9" s="17">
        <v>0.17060818458395799</v>
      </c>
      <c r="Z9" s="17"/>
      <c r="AA9" s="17">
        <v>0.26575275170587698</v>
      </c>
      <c r="AB9" s="17">
        <v>0.32613582604983099</v>
      </c>
      <c r="AC9" s="17">
        <v>0.15811291954541401</v>
      </c>
      <c r="AD9" s="17">
        <v>0.22576921051549101</v>
      </c>
      <c r="AE9" s="17">
        <v>0.29352623110605902</v>
      </c>
      <c r="AF9" s="17"/>
      <c r="AG9" s="17">
        <v>0.26717211105065602</v>
      </c>
      <c r="AH9" s="17">
        <v>0.26785779471780502</v>
      </c>
      <c r="AI9" s="17">
        <v>0.18925449199154901</v>
      </c>
      <c r="AJ9" s="17">
        <v>0.234961372823668</v>
      </c>
      <c r="AK9" s="17">
        <v>0.33116636704306501</v>
      </c>
    </row>
    <row r="10" spans="2:37" ht="16" x14ac:dyDescent="0.2">
      <c r="B10" s="18" t="s">
        <v>399</v>
      </c>
      <c r="C10" s="17">
        <v>0.45328399346077097</v>
      </c>
      <c r="D10" s="17">
        <v>0.454700380426659</v>
      </c>
      <c r="E10" s="17">
        <v>0.45195382736645801</v>
      </c>
      <c r="F10" s="17"/>
      <c r="G10" s="17">
        <v>0.46968188624336299</v>
      </c>
      <c r="H10" s="17">
        <v>0.48875152807424099</v>
      </c>
      <c r="I10" s="17">
        <v>0.34495130005371799</v>
      </c>
      <c r="J10" s="17">
        <v>0.40988208025558698</v>
      </c>
      <c r="K10" s="17">
        <v>0.48914337225746002</v>
      </c>
      <c r="L10" s="17">
        <v>0.49828798433862398</v>
      </c>
      <c r="M10" s="17"/>
      <c r="N10" s="17">
        <v>0.46430616496696497</v>
      </c>
      <c r="O10" s="17">
        <v>0.42215092939464499</v>
      </c>
      <c r="P10" s="17">
        <v>0.41088601835802901</v>
      </c>
      <c r="Q10" s="17">
        <v>0.38213308725956202</v>
      </c>
      <c r="R10" s="17">
        <v>0.49393261965749202</v>
      </c>
      <c r="S10" s="17">
        <v>0.47685082636304799</v>
      </c>
      <c r="T10" s="17">
        <v>0.38785314630607698</v>
      </c>
      <c r="U10" s="17">
        <v>0.4504692680988</v>
      </c>
      <c r="V10" s="17">
        <v>0.46059608417376802</v>
      </c>
      <c r="W10" s="17">
        <v>0.58793598343396103</v>
      </c>
      <c r="X10" s="17">
        <v>0.424700796412808</v>
      </c>
      <c r="Y10" s="17">
        <v>0.479183298479957</v>
      </c>
      <c r="Z10" s="17"/>
      <c r="AA10" s="17">
        <v>0.45645885638140898</v>
      </c>
      <c r="AB10" s="17">
        <v>0.489577365137497</v>
      </c>
      <c r="AC10" s="17">
        <v>0.52816785817914602</v>
      </c>
      <c r="AD10" s="17">
        <v>0.437939703099676</v>
      </c>
      <c r="AE10" s="17">
        <v>0.45991708135729797</v>
      </c>
      <c r="AF10" s="17"/>
      <c r="AG10" s="17">
        <v>0.42407956072202302</v>
      </c>
      <c r="AH10" s="17">
        <v>0.47702141695417999</v>
      </c>
      <c r="AI10" s="17">
        <v>0.40026431583967198</v>
      </c>
      <c r="AJ10" s="17">
        <v>0.46701515234852597</v>
      </c>
      <c r="AK10" s="17">
        <v>0.46891245172833101</v>
      </c>
    </row>
    <row r="11" spans="2:37" ht="16" x14ac:dyDescent="0.2">
      <c r="B11" s="18" t="s">
        <v>400</v>
      </c>
      <c r="C11" s="17">
        <v>0.26935086425409799</v>
      </c>
      <c r="D11" s="17">
        <v>0.266454405809398</v>
      </c>
      <c r="E11" s="17">
        <v>0.27207100423669001</v>
      </c>
      <c r="F11" s="17"/>
      <c r="G11" s="17">
        <v>0.236725573709165</v>
      </c>
      <c r="H11" s="17">
        <v>0.204446886261062</v>
      </c>
      <c r="I11" s="17">
        <v>0.38242613689154797</v>
      </c>
      <c r="J11" s="17">
        <v>0.29072785219324998</v>
      </c>
      <c r="K11" s="17">
        <v>0.34017433749589898</v>
      </c>
      <c r="L11" s="17">
        <v>0.209943842000968</v>
      </c>
      <c r="M11" s="17"/>
      <c r="N11" s="17">
        <v>0.247416932229234</v>
      </c>
      <c r="O11" s="17">
        <v>0.25594762694544898</v>
      </c>
      <c r="P11" s="17">
        <v>0.25335184586626802</v>
      </c>
      <c r="Q11" s="17">
        <v>0.35506727851609299</v>
      </c>
      <c r="R11" s="17">
        <v>0.31947811857073299</v>
      </c>
      <c r="S11" s="17">
        <v>0.28586878531044602</v>
      </c>
      <c r="T11" s="17">
        <v>0.23110034773822399</v>
      </c>
      <c r="U11" s="17">
        <v>0.232335322366892</v>
      </c>
      <c r="V11" s="17">
        <v>0.26153607112862998</v>
      </c>
      <c r="W11" s="17">
        <v>0.203211208985387</v>
      </c>
      <c r="X11" s="17">
        <v>0.29967150937060899</v>
      </c>
      <c r="Y11" s="17">
        <v>0.35020851693608501</v>
      </c>
      <c r="Z11" s="17"/>
      <c r="AA11" s="17">
        <v>0.23552025756015901</v>
      </c>
      <c r="AB11" s="17">
        <v>0.13193378034028699</v>
      </c>
      <c r="AC11" s="17">
        <v>0.25816490390649799</v>
      </c>
      <c r="AD11" s="17">
        <v>0.30353797305726399</v>
      </c>
      <c r="AE11" s="17">
        <v>0.22675836109983799</v>
      </c>
      <c r="AF11" s="17"/>
      <c r="AG11" s="17">
        <v>0.30205325033028502</v>
      </c>
      <c r="AH11" s="17">
        <v>0.21175194746652401</v>
      </c>
      <c r="AI11" s="17">
        <v>0.31018218353507498</v>
      </c>
      <c r="AJ11" s="17">
        <v>0.2721159617567</v>
      </c>
      <c r="AK11" s="17">
        <v>0.199921181228603</v>
      </c>
    </row>
    <row r="12" spans="2:37" ht="16" x14ac:dyDescent="0.2">
      <c r="B12" s="18" t="s">
        <v>401</v>
      </c>
      <c r="C12" s="17">
        <v>3.2678898035457302E-2</v>
      </c>
      <c r="D12" s="17">
        <v>2.8027789644495E-2</v>
      </c>
      <c r="E12" s="17">
        <v>3.7046875736217101E-2</v>
      </c>
      <c r="F12" s="17"/>
      <c r="G12" s="17">
        <v>6.6340639725602807E-2</v>
      </c>
      <c r="H12" s="17">
        <v>1.5347992990482799E-2</v>
      </c>
      <c r="I12" s="17">
        <v>5.5392017039519903E-2</v>
      </c>
      <c r="J12" s="17">
        <v>1.0460159871342901E-2</v>
      </c>
      <c r="K12" s="17">
        <v>1.63048376482419E-2</v>
      </c>
      <c r="L12" s="17">
        <v>3.4014921194032002E-2</v>
      </c>
      <c r="M12" s="17"/>
      <c r="N12" s="17">
        <v>3.6513540578586003E-2</v>
      </c>
      <c r="O12" s="17">
        <v>3.56419473178105E-2</v>
      </c>
      <c r="P12" s="17">
        <v>3.4434942328366698E-2</v>
      </c>
      <c r="Q12" s="17">
        <v>2.1302073657723301E-2</v>
      </c>
      <c r="R12" s="17">
        <v>1.97839423822504E-2</v>
      </c>
      <c r="S12" s="17">
        <v>2.2759584156027302E-2</v>
      </c>
      <c r="T12" s="17">
        <v>2.0286101032559099E-2</v>
      </c>
      <c r="U12" s="17">
        <v>0.117597731638189</v>
      </c>
      <c r="V12" s="17">
        <v>9.1631947373825906E-2</v>
      </c>
      <c r="W12" s="17">
        <v>0</v>
      </c>
      <c r="X12" s="17">
        <v>0</v>
      </c>
      <c r="Y12" s="17">
        <v>0</v>
      </c>
      <c r="Z12" s="17"/>
      <c r="AA12" s="17">
        <v>4.2268134352554602E-2</v>
      </c>
      <c r="AB12" s="17">
        <v>4.6419252148512898E-2</v>
      </c>
      <c r="AC12" s="17">
        <v>1.8879333678412501E-2</v>
      </c>
      <c r="AD12" s="17">
        <v>2.7941412603866601E-2</v>
      </c>
      <c r="AE12" s="17">
        <v>0</v>
      </c>
      <c r="AF12" s="17"/>
      <c r="AG12" s="17">
        <v>6.6950778970358603E-3</v>
      </c>
      <c r="AH12" s="17">
        <v>3.9616130614278003E-2</v>
      </c>
      <c r="AI12" s="17">
        <v>5.8888104320472298E-2</v>
      </c>
      <c r="AJ12" s="17">
        <v>1.4988740941846299E-2</v>
      </c>
      <c r="AK12" s="17">
        <v>0</v>
      </c>
    </row>
    <row r="13" spans="2:37" ht="16" x14ac:dyDescent="0.2">
      <c r="B13" s="18" t="s">
        <v>402</v>
      </c>
      <c r="C13" s="17">
        <v>1.0423901947215E-2</v>
      </c>
      <c r="D13" s="17">
        <v>1.39176047180277E-2</v>
      </c>
      <c r="E13" s="17">
        <v>7.1428741763624399E-3</v>
      </c>
      <c r="F13" s="17"/>
      <c r="G13" s="17">
        <v>1.1506555249947099E-2</v>
      </c>
      <c r="H13" s="17">
        <v>0</v>
      </c>
      <c r="I13" s="17">
        <v>0</v>
      </c>
      <c r="J13" s="17">
        <v>5.8330751347022702E-3</v>
      </c>
      <c r="K13" s="17">
        <v>9.0658761330595101E-3</v>
      </c>
      <c r="L13" s="17">
        <v>2.97322974750663E-2</v>
      </c>
      <c r="M13" s="17"/>
      <c r="N13" s="17">
        <v>2.1838057905357901E-2</v>
      </c>
      <c r="O13" s="17">
        <v>8.2956375434487892E-3</v>
      </c>
      <c r="P13" s="17">
        <v>5.73124528135706E-2</v>
      </c>
      <c r="Q13" s="17">
        <v>0</v>
      </c>
      <c r="R13" s="17">
        <v>0</v>
      </c>
      <c r="S13" s="17">
        <v>0</v>
      </c>
      <c r="T13" s="17">
        <v>0</v>
      </c>
      <c r="U13" s="17">
        <v>0</v>
      </c>
      <c r="V13" s="17">
        <v>1.19746380130074E-2</v>
      </c>
      <c r="W13" s="17">
        <v>0</v>
      </c>
      <c r="X13" s="17">
        <v>0</v>
      </c>
      <c r="Y13" s="17">
        <v>0</v>
      </c>
      <c r="Z13" s="17"/>
      <c r="AA13" s="17">
        <v>0</v>
      </c>
      <c r="AB13" s="17">
        <v>5.9337763238709604E-3</v>
      </c>
      <c r="AC13" s="17">
        <v>3.6674984690529502E-2</v>
      </c>
      <c r="AD13" s="17">
        <v>4.8117007237013397E-3</v>
      </c>
      <c r="AE13" s="17">
        <v>1.9798326436805101E-2</v>
      </c>
      <c r="AF13" s="17"/>
      <c r="AG13" s="17">
        <v>0</v>
      </c>
      <c r="AH13" s="17">
        <v>3.7527102472136001E-3</v>
      </c>
      <c r="AI13" s="17">
        <v>4.1410904313231703E-2</v>
      </c>
      <c r="AJ13" s="17">
        <v>1.09187721292594E-2</v>
      </c>
      <c r="AK13" s="17">
        <v>0</v>
      </c>
    </row>
    <row r="14" spans="2:37" ht="16" x14ac:dyDescent="0.2">
      <c r="B14" s="18" t="s">
        <v>153</v>
      </c>
      <c r="C14" s="19">
        <v>0</v>
      </c>
      <c r="D14" s="19">
        <v>0</v>
      </c>
      <c r="E14" s="19">
        <v>0</v>
      </c>
      <c r="F14" s="19"/>
      <c r="G14" s="19">
        <v>0</v>
      </c>
      <c r="H14" s="19">
        <v>0</v>
      </c>
      <c r="I14" s="19">
        <v>0</v>
      </c>
      <c r="J14" s="19">
        <v>0</v>
      </c>
      <c r="K14" s="19">
        <v>0</v>
      </c>
      <c r="L14" s="19">
        <v>0</v>
      </c>
      <c r="M14" s="19"/>
      <c r="N14" s="19">
        <v>0</v>
      </c>
      <c r="O14" s="19">
        <v>0</v>
      </c>
      <c r="P14" s="19">
        <v>0</v>
      </c>
      <c r="Q14" s="19">
        <v>0</v>
      </c>
      <c r="R14" s="19">
        <v>0</v>
      </c>
      <c r="S14" s="19">
        <v>0</v>
      </c>
      <c r="T14" s="19">
        <v>0</v>
      </c>
      <c r="U14" s="19">
        <v>0</v>
      </c>
      <c r="V14" s="19">
        <v>0</v>
      </c>
      <c r="W14" s="19">
        <v>0</v>
      </c>
      <c r="X14" s="19">
        <v>0</v>
      </c>
      <c r="Y14" s="19">
        <v>0</v>
      </c>
      <c r="Z14" s="19"/>
      <c r="AA14" s="19">
        <v>0</v>
      </c>
      <c r="AB14" s="19">
        <v>0</v>
      </c>
      <c r="AC14" s="19">
        <v>0</v>
      </c>
      <c r="AD14" s="19">
        <v>0</v>
      </c>
      <c r="AE14" s="19">
        <v>0</v>
      </c>
      <c r="AF14" s="19"/>
      <c r="AG14" s="19">
        <v>0</v>
      </c>
      <c r="AH14" s="19">
        <v>0</v>
      </c>
      <c r="AI14" s="19">
        <v>0</v>
      </c>
      <c r="AJ14" s="19">
        <v>0</v>
      </c>
      <c r="AK14" s="19">
        <v>0</v>
      </c>
    </row>
    <row r="15" spans="2:37" x14ac:dyDescent="0.2">
      <c r="B15" s="16" t="s">
        <v>96</v>
      </c>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AK25"/>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414</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32" x14ac:dyDescent="0.2">
      <c r="B9" s="18" t="s">
        <v>404</v>
      </c>
      <c r="C9" s="17">
        <v>0.40687440063619901</v>
      </c>
      <c r="D9" s="17">
        <v>0.40085838466940799</v>
      </c>
      <c r="E9" s="17">
        <v>0.41274747640261999</v>
      </c>
      <c r="F9" s="17"/>
      <c r="G9" s="17">
        <v>0.33316116033657001</v>
      </c>
      <c r="H9" s="17">
        <v>0.36860448465810602</v>
      </c>
      <c r="I9" s="17">
        <v>0.37501442928081502</v>
      </c>
      <c r="J9" s="17">
        <v>0.39630144002464102</v>
      </c>
      <c r="K9" s="17">
        <v>0.45918385489059799</v>
      </c>
      <c r="L9" s="17">
        <v>0.48593492442022501</v>
      </c>
      <c r="M9" s="17"/>
      <c r="N9" s="17">
        <v>0.36473289412764098</v>
      </c>
      <c r="O9" s="17">
        <v>0.50158239573649299</v>
      </c>
      <c r="P9" s="17">
        <v>0.36581848271930301</v>
      </c>
      <c r="Q9" s="17">
        <v>0.44067705822832698</v>
      </c>
      <c r="R9" s="17">
        <v>0.39241394339698099</v>
      </c>
      <c r="S9" s="17">
        <v>0.32445322647473801</v>
      </c>
      <c r="T9" s="17">
        <v>0.419305429014251</v>
      </c>
      <c r="U9" s="17">
        <v>0.38315244749018701</v>
      </c>
      <c r="V9" s="17">
        <v>0.43313424880997697</v>
      </c>
      <c r="W9" s="17">
        <v>0.431104150623773</v>
      </c>
      <c r="X9" s="17">
        <v>0.38503014278012299</v>
      </c>
      <c r="Y9" s="17">
        <v>0.346480850812449</v>
      </c>
      <c r="Z9" s="17"/>
      <c r="AA9" s="17">
        <v>0.407452272158218</v>
      </c>
      <c r="AB9" s="17">
        <v>0.39801008043584202</v>
      </c>
      <c r="AC9" s="17">
        <v>0.38204116986273701</v>
      </c>
      <c r="AD9" s="17">
        <v>0.43595613668498401</v>
      </c>
      <c r="AE9" s="17">
        <v>0.43230715885594201</v>
      </c>
      <c r="AF9" s="17"/>
      <c r="AG9" s="17">
        <v>0.41906220819991402</v>
      </c>
      <c r="AH9" s="17">
        <v>0.42027689031815602</v>
      </c>
      <c r="AI9" s="17">
        <v>0.406626794232401</v>
      </c>
      <c r="AJ9" s="17">
        <v>0.37870826608020802</v>
      </c>
      <c r="AK9" s="17">
        <v>0.42483761090174499</v>
      </c>
    </row>
    <row r="10" spans="2:37" ht="32" x14ac:dyDescent="0.2">
      <c r="B10" s="18" t="s">
        <v>405</v>
      </c>
      <c r="C10" s="17">
        <v>0.40425537546670298</v>
      </c>
      <c r="D10" s="17">
        <v>0.38044684359016701</v>
      </c>
      <c r="E10" s="17">
        <v>0.42749821796745302</v>
      </c>
      <c r="F10" s="17"/>
      <c r="G10" s="17">
        <v>0.37248742083930803</v>
      </c>
      <c r="H10" s="17">
        <v>0.38092064952131299</v>
      </c>
      <c r="I10" s="17">
        <v>0.35712509360957501</v>
      </c>
      <c r="J10" s="17">
        <v>0.403429396300299</v>
      </c>
      <c r="K10" s="17">
        <v>0.40957538278283401</v>
      </c>
      <c r="L10" s="17">
        <v>0.47946549729372001</v>
      </c>
      <c r="M10" s="17"/>
      <c r="N10" s="17">
        <v>0.39205571648622201</v>
      </c>
      <c r="O10" s="17">
        <v>0.42968850742193998</v>
      </c>
      <c r="P10" s="17">
        <v>0.42579018917754602</v>
      </c>
      <c r="Q10" s="17">
        <v>0.45981802265883498</v>
      </c>
      <c r="R10" s="17">
        <v>0.39405596627121098</v>
      </c>
      <c r="S10" s="17">
        <v>0.37146703806688802</v>
      </c>
      <c r="T10" s="17">
        <v>0.36370502866940302</v>
      </c>
      <c r="U10" s="17">
        <v>0.39216671738980002</v>
      </c>
      <c r="V10" s="17">
        <v>0.35870290282308198</v>
      </c>
      <c r="W10" s="17">
        <v>0.43779207161789702</v>
      </c>
      <c r="X10" s="17">
        <v>0.385710956093612</v>
      </c>
      <c r="Y10" s="17">
        <v>0.47066316704165201</v>
      </c>
      <c r="Z10" s="17"/>
      <c r="AA10" s="17">
        <v>0.413842431422903</v>
      </c>
      <c r="AB10" s="17">
        <v>0.41391862058325601</v>
      </c>
      <c r="AC10" s="17">
        <v>0.38316863661328598</v>
      </c>
      <c r="AD10" s="17">
        <v>0.37215843549218602</v>
      </c>
      <c r="AE10" s="17">
        <v>0.50881069100161203</v>
      </c>
      <c r="AF10" s="17"/>
      <c r="AG10" s="17">
        <v>0.42077855555377203</v>
      </c>
      <c r="AH10" s="17">
        <v>0.43081103728786901</v>
      </c>
      <c r="AI10" s="17">
        <v>0.36314630320470798</v>
      </c>
      <c r="AJ10" s="17">
        <v>0.33315974507128499</v>
      </c>
      <c r="AK10" s="17">
        <v>0.45374988576740799</v>
      </c>
    </row>
    <row r="11" spans="2:37" ht="16" x14ac:dyDescent="0.2">
      <c r="B11" s="18" t="s">
        <v>406</v>
      </c>
      <c r="C11" s="17">
        <v>0.38615454434660101</v>
      </c>
      <c r="D11" s="17">
        <v>0.38450879887607697</v>
      </c>
      <c r="E11" s="17">
        <v>0.38776118699748602</v>
      </c>
      <c r="F11" s="17"/>
      <c r="G11" s="17">
        <v>0.36044412357014999</v>
      </c>
      <c r="H11" s="17">
        <v>0.36318744850638601</v>
      </c>
      <c r="I11" s="17">
        <v>0.360881682291876</v>
      </c>
      <c r="J11" s="17">
        <v>0.366256012867546</v>
      </c>
      <c r="K11" s="17">
        <v>0.38608676065769099</v>
      </c>
      <c r="L11" s="17">
        <v>0.45840835220091503</v>
      </c>
      <c r="M11" s="17"/>
      <c r="N11" s="17">
        <v>0.38215201103387703</v>
      </c>
      <c r="O11" s="17">
        <v>0.43543729158412597</v>
      </c>
      <c r="P11" s="17">
        <v>0.39311980042887801</v>
      </c>
      <c r="Q11" s="17">
        <v>0.38896588157399098</v>
      </c>
      <c r="R11" s="17">
        <v>0.31271760258683801</v>
      </c>
      <c r="S11" s="17">
        <v>0.39511676183285499</v>
      </c>
      <c r="T11" s="17">
        <v>0.34564306831359498</v>
      </c>
      <c r="U11" s="17">
        <v>0.387041758742941</v>
      </c>
      <c r="V11" s="17">
        <v>0.39438898676578799</v>
      </c>
      <c r="W11" s="17">
        <v>0.391551546615448</v>
      </c>
      <c r="X11" s="17">
        <v>0.42484813928051501</v>
      </c>
      <c r="Y11" s="17">
        <v>0.30375318516552302</v>
      </c>
      <c r="Z11" s="17"/>
      <c r="AA11" s="17">
        <v>0.36719898605332402</v>
      </c>
      <c r="AB11" s="17">
        <v>0.45857984180737299</v>
      </c>
      <c r="AC11" s="17">
        <v>0.31644307647388198</v>
      </c>
      <c r="AD11" s="17">
        <v>0.39654857131714699</v>
      </c>
      <c r="AE11" s="17">
        <v>0.39226881325395002</v>
      </c>
      <c r="AF11" s="17"/>
      <c r="AG11" s="17">
        <v>0.38024631201636</v>
      </c>
      <c r="AH11" s="17">
        <v>0.45000669211521299</v>
      </c>
      <c r="AI11" s="17">
        <v>0.30372952098993</v>
      </c>
      <c r="AJ11" s="17">
        <v>0.39144472200941399</v>
      </c>
      <c r="AK11" s="17">
        <v>0.351496195381993</v>
      </c>
    </row>
    <row r="12" spans="2:37" ht="32" x14ac:dyDescent="0.2">
      <c r="B12" s="18" t="s">
        <v>407</v>
      </c>
      <c r="C12" s="17">
        <v>0.381618383485676</v>
      </c>
      <c r="D12" s="17">
        <v>0.34698116170816301</v>
      </c>
      <c r="E12" s="17">
        <v>0.41543262682554499</v>
      </c>
      <c r="F12" s="17"/>
      <c r="G12" s="17">
        <v>0.359097112079453</v>
      </c>
      <c r="H12" s="17">
        <v>0.326044368673791</v>
      </c>
      <c r="I12" s="17">
        <v>0.32025086927574098</v>
      </c>
      <c r="J12" s="17">
        <v>0.40294955660161702</v>
      </c>
      <c r="K12" s="17">
        <v>0.39645523120471099</v>
      </c>
      <c r="L12" s="17">
        <v>0.46405510659874899</v>
      </c>
      <c r="M12" s="17"/>
      <c r="N12" s="17">
        <v>0.35728196756150798</v>
      </c>
      <c r="O12" s="17">
        <v>0.37244323065770701</v>
      </c>
      <c r="P12" s="17">
        <v>0.44400773726664799</v>
      </c>
      <c r="Q12" s="17">
        <v>0.44243597986206001</v>
      </c>
      <c r="R12" s="17">
        <v>0.39721452117690098</v>
      </c>
      <c r="S12" s="17">
        <v>0.34244513043854302</v>
      </c>
      <c r="T12" s="17">
        <v>0.34396422962253898</v>
      </c>
      <c r="U12" s="17">
        <v>0.37613214597519801</v>
      </c>
      <c r="V12" s="17">
        <v>0.33490101943703099</v>
      </c>
      <c r="W12" s="17">
        <v>0.44017789235334998</v>
      </c>
      <c r="X12" s="17">
        <v>0.39339950622629</v>
      </c>
      <c r="Y12" s="17">
        <v>0.35140471673600299</v>
      </c>
      <c r="Z12" s="17"/>
      <c r="AA12" s="17">
        <v>0.357727011889024</v>
      </c>
      <c r="AB12" s="17">
        <v>0.39130079288851</v>
      </c>
      <c r="AC12" s="17">
        <v>0.371782549132115</v>
      </c>
      <c r="AD12" s="17">
        <v>0.36768474030015302</v>
      </c>
      <c r="AE12" s="17">
        <v>0.42722720575502099</v>
      </c>
      <c r="AF12" s="17"/>
      <c r="AG12" s="17">
        <v>0.36438495809339999</v>
      </c>
      <c r="AH12" s="17">
        <v>0.42657129778060299</v>
      </c>
      <c r="AI12" s="17">
        <v>0.34557504211121998</v>
      </c>
      <c r="AJ12" s="17">
        <v>0.36813406323756598</v>
      </c>
      <c r="AK12" s="17">
        <v>0.41064728611868501</v>
      </c>
    </row>
    <row r="13" spans="2:37" ht="32" x14ac:dyDescent="0.2">
      <c r="B13" s="18" t="s">
        <v>408</v>
      </c>
      <c r="C13" s="17">
        <v>0.317809301971064</v>
      </c>
      <c r="D13" s="17">
        <v>0.33657348567645101</v>
      </c>
      <c r="E13" s="17">
        <v>0.29949095421316801</v>
      </c>
      <c r="F13" s="17"/>
      <c r="G13" s="17">
        <v>0.28970696236065002</v>
      </c>
      <c r="H13" s="17">
        <v>0.38567028912342</v>
      </c>
      <c r="I13" s="17">
        <v>0.31358896697043198</v>
      </c>
      <c r="J13" s="17">
        <v>0.252398918637674</v>
      </c>
      <c r="K13" s="17">
        <v>0.33680649517240002</v>
      </c>
      <c r="L13" s="17">
        <v>0.32507627274441397</v>
      </c>
      <c r="M13" s="17"/>
      <c r="N13" s="17">
        <v>0.29767844652237802</v>
      </c>
      <c r="O13" s="17">
        <v>0.349853566431435</v>
      </c>
      <c r="P13" s="17">
        <v>0.37400683094065701</v>
      </c>
      <c r="Q13" s="17">
        <v>0.33536976551817399</v>
      </c>
      <c r="R13" s="17">
        <v>0.32626806897145399</v>
      </c>
      <c r="S13" s="17">
        <v>0.30829205607794002</v>
      </c>
      <c r="T13" s="17">
        <v>0.29034933584230099</v>
      </c>
      <c r="U13" s="17">
        <v>0.32218860991596499</v>
      </c>
      <c r="V13" s="17">
        <v>0.35126658104503899</v>
      </c>
      <c r="W13" s="17">
        <v>0.29963631991791201</v>
      </c>
      <c r="X13" s="17">
        <v>0.1937971275449</v>
      </c>
      <c r="Y13" s="17">
        <v>0.28459824080441198</v>
      </c>
      <c r="Z13" s="17"/>
      <c r="AA13" s="17">
        <v>0.334827199861015</v>
      </c>
      <c r="AB13" s="17">
        <v>0.37384963477970601</v>
      </c>
      <c r="AC13" s="17">
        <v>0.267638239329618</v>
      </c>
      <c r="AD13" s="17">
        <v>0.30272113849454801</v>
      </c>
      <c r="AE13" s="17">
        <v>0.33230007016484597</v>
      </c>
      <c r="AF13" s="17"/>
      <c r="AG13" s="17">
        <v>0.31585876814726099</v>
      </c>
      <c r="AH13" s="17">
        <v>0.34988404533245099</v>
      </c>
      <c r="AI13" s="17">
        <v>0.29619988301733702</v>
      </c>
      <c r="AJ13" s="17">
        <v>0.33123075578504002</v>
      </c>
      <c r="AK13" s="17">
        <v>0.32414894242161901</v>
      </c>
    </row>
    <row r="14" spans="2:37" ht="32" x14ac:dyDescent="0.2">
      <c r="B14" s="18" t="s">
        <v>409</v>
      </c>
      <c r="C14" s="17">
        <v>0.12858218593647699</v>
      </c>
      <c r="D14" s="17">
        <v>0.15492207120991899</v>
      </c>
      <c r="E14" s="17">
        <v>0.102868134852896</v>
      </c>
      <c r="F14" s="17"/>
      <c r="G14" s="17">
        <v>0.17201114468933201</v>
      </c>
      <c r="H14" s="17">
        <v>0.16247180334289699</v>
      </c>
      <c r="I14" s="17">
        <v>0.14852526560354501</v>
      </c>
      <c r="J14" s="17">
        <v>9.9872524844959704E-2</v>
      </c>
      <c r="K14" s="17">
        <v>8.3686244401953894E-2</v>
      </c>
      <c r="L14" s="17">
        <v>0.10960149454429099</v>
      </c>
      <c r="M14" s="17"/>
      <c r="N14" s="17">
        <v>0.20606061819500399</v>
      </c>
      <c r="O14" s="17">
        <v>0.10461047873408499</v>
      </c>
      <c r="P14" s="17">
        <v>0.14355667793764501</v>
      </c>
      <c r="Q14" s="17">
        <v>9.56255659498539E-2</v>
      </c>
      <c r="R14" s="17">
        <v>0.149216171278409</v>
      </c>
      <c r="S14" s="17">
        <v>0.124768980416886</v>
      </c>
      <c r="T14" s="17">
        <v>8.7109500037753307E-2</v>
      </c>
      <c r="U14" s="17">
        <v>0.12270235340449499</v>
      </c>
      <c r="V14" s="17">
        <v>0.12813027035685101</v>
      </c>
      <c r="W14" s="17">
        <v>0.11411758506535299</v>
      </c>
      <c r="X14" s="17">
        <v>8.5546377717501301E-2</v>
      </c>
      <c r="Y14" s="17">
        <v>0.127608536501611</v>
      </c>
      <c r="Z14" s="17"/>
      <c r="AA14" s="17">
        <v>0.15594929013565001</v>
      </c>
      <c r="AB14" s="17">
        <v>0.16356158666024101</v>
      </c>
      <c r="AC14" s="17">
        <v>0.120257553112718</v>
      </c>
      <c r="AD14" s="17">
        <v>0.113041308422375</v>
      </c>
      <c r="AE14" s="17">
        <v>0.165550332711807</v>
      </c>
      <c r="AF14" s="17"/>
      <c r="AG14" s="17">
        <v>0.120046980424037</v>
      </c>
      <c r="AH14" s="17">
        <v>0.149319670302339</v>
      </c>
      <c r="AI14" s="17">
        <v>0.11204114017233401</v>
      </c>
      <c r="AJ14" s="17">
        <v>0.14070452403455899</v>
      </c>
      <c r="AK14" s="17">
        <v>0.176242428822838</v>
      </c>
    </row>
    <row r="15" spans="2:37" ht="16" x14ac:dyDescent="0.2">
      <c r="B15" s="18" t="s">
        <v>153</v>
      </c>
      <c r="C15" s="17">
        <v>0.108819112647151</v>
      </c>
      <c r="D15" s="17">
        <v>8.9628368544070594E-2</v>
      </c>
      <c r="E15" s="17">
        <v>0.12755388575172999</v>
      </c>
      <c r="F15" s="17"/>
      <c r="G15" s="17">
        <v>5.5992220007458002E-2</v>
      </c>
      <c r="H15" s="17">
        <v>7.49209549323126E-2</v>
      </c>
      <c r="I15" s="17">
        <v>0.117473034321908</v>
      </c>
      <c r="J15" s="17">
        <v>0.13797971066773401</v>
      </c>
      <c r="K15" s="17">
        <v>0.114837128197989</v>
      </c>
      <c r="L15" s="17">
        <v>0.13652111947426701</v>
      </c>
      <c r="M15" s="17"/>
      <c r="N15" s="17">
        <v>8.5527092749695804E-2</v>
      </c>
      <c r="O15" s="17">
        <v>0.100663553511291</v>
      </c>
      <c r="P15" s="17">
        <v>0.131625745534904</v>
      </c>
      <c r="Q15" s="17">
        <v>8.8836100624778105E-2</v>
      </c>
      <c r="R15" s="17">
        <v>0.16305029554806799</v>
      </c>
      <c r="S15" s="17">
        <v>8.66295117330909E-2</v>
      </c>
      <c r="T15" s="17">
        <v>0.171928966004287</v>
      </c>
      <c r="U15" s="17">
        <v>8.7981822598292694E-2</v>
      </c>
      <c r="V15" s="17">
        <v>9.6688549676264099E-2</v>
      </c>
      <c r="W15" s="17">
        <v>0.104122344235396</v>
      </c>
      <c r="X15" s="17">
        <v>0.10610351120811</v>
      </c>
      <c r="Y15" s="17">
        <v>0.115405357611813</v>
      </c>
      <c r="Z15" s="17"/>
      <c r="AA15" s="17">
        <v>9.4039594877022306E-2</v>
      </c>
      <c r="AB15" s="17">
        <v>4.7658848622574301E-2</v>
      </c>
      <c r="AC15" s="17">
        <v>0.14484792567306401</v>
      </c>
      <c r="AD15" s="17">
        <v>7.4493258124569001E-2</v>
      </c>
      <c r="AE15" s="17">
        <v>6.5585031051766898E-2</v>
      </c>
      <c r="AF15" s="17"/>
      <c r="AG15" s="17">
        <v>0.117827760958746</v>
      </c>
      <c r="AH15" s="17">
        <v>7.5910102143031205E-2</v>
      </c>
      <c r="AI15" s="17">
        <v>0.10744736679868901</v>
      </c>
      <c r="AJ15" s="17">
        <v>5.26712313863252E-2</v>
      </c>
      <c r="AK15" s="17">
        <v>7.2794479281121094E-2</v>
      </c>
    </row>
    <row r="16" spans="2:37" ht="16" x14ac:dyDescent="0.2">
      <c r="B16" s="18" t="s">
        <v>410</v>
      </c>
      <c r="C16" s="17">
        <v>0.102801889702525</v>
      </c>
      <c r="D16" s="17">
        <v>0.12597871290311799</v>
      </c>
      <c r="E16" s="17">
        <v>8.0175746515176602E-2</v>
      </c>
      <c r="F16" s="17"/>
      <c r="G16" s="17">
        <v>0.123229288776561</v>
      </c>
      <c r="H16" s="17">
        <v>0.121705686726806</v>
      </c>
      <c r="I16" s="17">
        <v>0.14692658534625999</v>
      </c>
      <c r="J16" s="17">
        <v>8.0194895314719197E-2</v>
      </c>
      <c r="K16" s="17">
        <v>8.6514493696672606E-2</v>
      </c>
      <c r="L16" s="17">
        <v>6.7446597169893596E-2</v>
      </c>
      <c r="M16" s="17"/>
      <c r="N16" s="17">
        <v>0.14366991883217101</v>
      </c>
      <c r="O16" s="17">
        <v>8.4947303888239803E-2</v>
      </c>
      <c r="P16" s="17">
        <v>9.9149956239463904E-2</v>
      </c>
      <c r="Q16" s="17">
        <v>9.75524968536539E-2</v>
      </c>
      <c r="R16" s="17">
        <v>8.2498117584583197E-2</v>
      </c>
      <c r="S16" s="17">
        <v>0.111679130389363</v>
      </c>
      <c r="T16" s="17">
        <v>9.1268119554601707E-2</v>
      </c>
      <c r="U16" s="17">
        <v>9.9998888340955897E-2</v>
      </c>
      <c r="V16" s="17">
        <v>7.8057213696422795E-2</v>
      </c>
      <c r="W16" s="17">
        <v>0.11207198178621799</v>
      </c>
      <c r="X16" s="17">
        <v>0.13442869881274699</v>
      </c>
      <c r="Y16" s="17">
        <v>8.0240443013036303E-2</v>
      </c>
      <c r="Z16" s="17"/>
      <c r="AA16" s="17">
        <v>9.4658299107522603E-2</v>
      </c>
      <c r="AB16" s="17">
        <v>0.119540971490533</v>
      </c>
      <c r="AC16" s="17">
        <v>0.116244648967263</v>
      </c>
      <c r="AD16" s="17">
        <v>0.10720615969236599</v>
      </c>
      <c r="AE16" s="17">
        <v>0.13642417791224001</v>
      </c>
      <c r="AF16" s="17"/>
      <c r="AG16" s="17">
        <v>8.8454860346837499E-2</v>
      </c>
      <c r="AH16" s="17">
        <v>0.105450508408029</v>
      </c>
      <c r="AI16" s="17">
        <v>0.124845350144378</v>
      </c>
      <c r="AJ16" s="17">
        <v>0.12100050146366099</v>
      </c>
      <c r="AK16" s="17">
        <v>0.13940408658417699</v>
      </c>
    </row>
    <row r="17" spans="2:37" ht="32" x14ac:dyDescent="0.2">
      <c r="B17" s="18" t="s">
        <v>411</v>
      </c>
      <c r="C17" s="17">
        <v>8.9645488670489798E-2</v>
      </c>
      <c r="D17" s="17">
        <v>0.11080352875229101</v>
      </c>
      <c r="E17" s="17">
        <v>6.8990162428789206E-2</v>
      </c>
      <c r="F17" s="17"/>
      <c r="G17" s="17">
        <v>0.115440090778368</v>
      </c>
      <c r="H17" s="17">
        <v>0.13763546884296099</v>
      </c>
      <c r="I17" s="17">
        <v>0.12503836015987299</v>
      </c>
      <c r="J17" s="17">
        <v>7.3908168629767901E-2</v>
      </c>
      <c r="K17" s="17">
        <v>5.5634053854343397E-2</v>
      </c>
      <c r="L17" s="17">
        <v>4.0563741007647799E-2</v>
      </c>
      <c r="M17" s="17"/>
      <c r="N17" s="17">
        <v>0.142386302842339</v>
      </c>
      <c r="O17" s="17">
        <v>8.0277141441837396E-2</v>
      </c>
      <c r="P17" s="17">
        <v>7.8600573679263305E-2</v>
      </c>
      <c r="Q17" s="17">
        <v>0.102098907107729</v>
      </c>
      <c r="R17" s="17">
        <v>7.3251229269338899E-2</v>
      </c>
      <c r="S17" s="17">
        <v>0.103128514618269</v>
      </c>
      <c r="T17" s="17">
        <v>8.5531174027191598E-2</v>
      </c>
      <c r="U17" s="17">
        <v>6.9356469452544894E-2</v>
      </c>
      <c r="V17" s="17">
        <v>8.7063405863781695E-2</v>
      </c>
      <c r="W17" s="17">
        <v>4.7672232939748697E-2</v>
      </c>
      <c r="X17" s="17">
        <v>3.7551383104823401E-2</v>
      </c>
      <c r="Y17" s="17">
        <v>0.13416912244456999</v>
      </c>
      <c r="Z17" s="17"/>
      <c r="AA17" s="17">
        <v>8.4216981353789702E-2</v>
      </c>
      <c r="AB17" s="17">
        <v>0.10880784783561</v>
      </c>
      <c r="AC17" s="17">
        <v>8.7527514143947494E-2</v>
      </c>
      <c r="AD17" s="17">
        <v>0.11552287785210399</v>
      </c>
      <c r="AE17" s="17">
        <v>9.0218993983322004E-2</v>
      </c>
      <c r="AF17" s="17"/>
      <c r="AG17" s="17">
        <v>6.7775526556911603E-2</v>
      </c>
      <c r="AH17" s="17">
        <v>0.103756037688949</v>
      </c>
      <c r="AI17" s="17">
        <v>7.00159839192004E-2</v>
      </c>
      <c r="AJ17" s="17">
        <v>0.13762779421563501</v>
      </c>
      <c r="AK17" s="17">
        <v>9.9684474283217903E-2</v>
      </c>
    </row>
    <row r="18" spans="2:37" ht="16" x14ac:dyDescent="0.2">
      <c r="B18" s="18" t="s">
        <v>412</v>
      </c>
      <c r="C18" s="17">
        <v>8.4652861154389303E-2</v>
      </c>
      <c r="D18" s="17">
        <v>9.9864529109597006E-2</v>
      </c>
      <c r="E18" s="17">
        <v>6.9802621572628704E-2</v>
      </c>
      <c r="F18" s="17"/>
      <c r="G18" s="17">
        <v>0.161025408947743</v>
      </c>
      <c r="H18" s="17">
        <v>0.120980816382508</v>
      </c>
      <c r="I18" s="17">
        <v>0.115165170435262</v>
      </c>
      <c r="J18" s="17">
        <v>5.2615100002171997E-2</v>
      </c>
      <c r="K18" s="17">
        <v>4.4002507433018499E-2</v>
      </c>
      <c r="L18" s="17">
        <v>3.3211463190684402E-2</v>
      </c>
      <c r="M18" s="17"/>
      <c r="N18" s="17">
        <v>0.11784359099125</v>
      </c>
      <c r="O18" s="17">
        <v>7.2636130643326496E-2</v>
      </c>
      <c r="P18" s="17">
        <v>0.110158791472483</v>
      </c>
      <c r="Q18" s="17">
        <v>6.5232489272479405E-2</v>
      </c>
      <c r="R18" s="17">
        <v>8.42930553514879E-2</v>
      </c>
      <c r="S18" s="17">
        <v>9.7986578024325199E-2</v>
      </c>
      <c r="T18" s="17">
        <v>8.3145537584615195E-2</v>
      </c>
      <c r="U18" s="17">
        <v>9.7408650081093201E-2</v>
      </c>
      <c r="V18" s="17">
        <v>7.5019870289651194E-2</v>
      </c>
      <c r="W18" s="17">
        <v>4.7335267087806998E-2</v>
      </c>
      <c r="X18" s="17">
        <v>7.8825698718843804E-2</v>
      </c>
      <c r="Y18" s="17">
        <v>7.7292857267653198E-2</v>
      </c>
      <c r="Z18" s="17"/>
      <c r="AA18" s="17">
        <v>6.3184398011960796E-2</v>
      </c>
      <c r="AB18" s="17">
        <v>0.118847999918842</v>
      </c>
      <c r="AC18" s="17">
        <v>8.4007590275525706E-2</v>
      </c>
      <c r="AD18" s="17">
        <v>8.9246975826350897E-2</v>
      </c>
      <c r="AE18" s="17">
        <v>0.11704384477721</v>
      </c>
      <c r="AF18" s="17"/>
      <c r="AG18" s="17">
        <v>5.5080694261071698E-2</v>
      </c>
      <c r="AH18" s="17">
        <v>9.1498663408595401E-2</v>
      </c>
      <c r="AI18" s="17">
        <v>7.4512039093827004E-2</v>
      </c>
      <c r="AJ18" s="17">
        <v>0.111755128653451</v>
      </c>
      <c r="AK18" s="17">
        <v>0.18991179272473299</v>
      </c>
    </row>
    <row r="19" spans="2:37" ht="32" x14ac:dyDescent="0.2">
      <c r="B19" s="18" t="s">
        <v>413</v>
      </c>
      <c r="C19" s="17">
        <v>8.44543116444674E-2</v>
      </c>
      <c r="D19" s="17">
        <v>0.103863290654264</v>
      </c>
      <c r="E19" s="17">
        <v>6.5506488882258906E-2</v>
      </c>
      <c r="F19" s="17"/>
      <c r="G19" s="17">
        <v>0.13825774959242901</v>
      </c>
      <c r="H19" s="17">
        <v>0.110343499060287</v>
      </c>
      <c r="I19" s="17">
        <v>0.10907286047681999</v>
      </c>
      <c r="J19" s="17">
        <v>8.1598475150932701E-2</v>
      </c>
      <c r="K19" s="17">
        <v>4.5995202526239398E-2</v>
      </c>
      <c r="L19" s="17">
        <v>3.6051348616180298E-2</v>
      </c>
      <c r="M19" s="17"/>
      <c r="N19" s="17">
        <v>0.11843696055676201</v>
      </c>
      <c r="O19" s="17">
        <v>7.2030161110172394E-2</v>
      </c>
      <c r="P19" s="17">
        <v>7.3037286649522803E-2</v>
      </c>
      <c r="Q19" s="17">
        <v>6.96133014597307E-2</v>
      </c>
      <c r="R19" s="17">
        <v>7.5043581551977795E-2</v>
      </c>
      <c r="S19" s="17">
        <v>0.132553772650394</v>
      </c>
      <c r="T19" s="17">
        <v>8.8881172073203896E-2</v>
      </c>
      <c r="U19" s="17">
        <v>9.5150900389235404E-2</v>
      </c>
      <c r="V19" s="17">
        <v>9.0127931837336195E-2</v>
      </c>
      <c r="W19" s="17">
        <v>4.8435330803286297E-2</v>
      </c>
      <c r="X19" s="17">
        <v>3.08273161971328E-2</v>
      </c>
      <c r="Y19" s="17">
        <v>8.2966058539721693E-2</v>
      </c>
      <c r="Z19" s="17"/>
      <c r="AA19" s="17">
        <v>9.7420839796963907E-2</v>
      </c>
      <c r="AB19" s="17">
        <v>0.106905723704505</v>
      </c>
      <c r="AC19" s="17">
        <v>4.9492964799230398E-2</v>
      </c>
      <c r="AD19" s="17">
        <v>0.100117296149042</v>
      </c>
      <c r="AE19" s="17">
        <v>9.2475243574242402E-2</v>
      </c>
      <c r="AF19" s="17"/>
      <c r="AG19" s="17">
        <v>7.3599281902127903E-2</v>
      </c>
      <c r="AH19" s="17">
        <v>9.12128126074426E-2</v>
      </c>
      <c r="AI19" s="17">
        <v>8.33682055865511E-2</v>
      </c>
      <c r="AJ19" s="17">
        <v>0.113096543369472</v>
      </c>
      <c r="AK19" s="17">
        <v>0.11585911017992701</v>
      </c>
    </row>
    <row r="20" spans="2:37" ht="16" x14ac:dyDescent="0.2">
      <c r="B20" s="18" t="s">
        <v>126</v>
      </c>
      <c r="C20" s="19">
        <v>2.6962149676691802E-3</v>
      </c>
      <c r="D20" s="19">
        <v>2.418583005411E-3</v>
      </c>
      <c r="E20" s="19">
        <v>2.96725041014854E-3</v>
      </c>
      <c r="F20" s="19"/>
      <c r="G20" s="19">
        <v>2.9803883174941799E-3</v>
      </c>
      <c r="H20" s="19">
        <v>0</v>
      </c>
      <c r="I20" s="19">
        <v>0</v>
      </c>
      <c r="J20" s="19">
        <v>4.8269642282746297E-3</v>
      </c>
      <c r="K20" s="19">
        <v>0</v>
      </c>
      <c r="L20" s="19">
        <v>6.9592523583354099E-3</v>
      </c>
      <c r="M20" s="19"/>
      <c r="N20" s="19">
        <v>7.7570569552907996E-3</v>
      </c>
      <c r="O20" s="19">
        <v>0</v>
      </c>
      <c r="P20" s="19">
        <v>0</v>
      </c>
      <c r="Q20" s="19">
        <v>1.3417110161682099E-2</v>
      </c>
      <c r="R20" s="19">
        <v>0</v>
      </c>
      <c r="S20" s="19">
        <v>4.4881057577702797E-3</v>
      </c>
      <c r="T20" s="19">
        <v>0</v>
      </c>
      <c r="U20" s="19">
        <v>0</v>
      </c>
      <c r="V20" s="19">
        <v>0</v>
      </c>
      <c r="W20" s="19">
        <v>0</v>
      </c>
      <c r="X20" s="19">
        <v>0</v>
      </c>
      <c r="Y20" s="19">
        <v>0</v>
      </c>
      <c r="Z20" s="19"/>
      <c r="AA20" s="19">
        <v>2.4226214942932298E-3</v>
      </c>
      <c r="AB20" s="19">
        <v>0</v>
      </c>
      <c r="AC20" s="19">
        <v>1.0669519331178099E-2</v>
      </c>
      <c r="AD20" s="19">
        <v>3.5098789932428501E-3</v>
      </c>
      <c r="AE20" s="19">
        <v>0</v>
      </c>
      <c r="AF20" s="19"/>
      <c r="AG20" s="19">
        <v>2.0315123414846301E-3</v>
      </c>
      <c r="AH20" s="19">
        <v>0</v>
      </c>
      <c r="AI20" s="19">
        <v>1.6917394926443501E-2</v>
      </c>
      <c r="AJ20" s="19">
        <v>3.66038121608074E-3</v>
      </c>
      <c r="AK20" s="19">
        <v>0</v>
      </c>
    </row>
    <row r="21" spans="2:37" x14ac:dyDescent="0.2">
      <c r="B21" s="16"/>
    </row>
    <row r="22" spans="2:37" x14ac:dyDescent="0.2">
      <c r="B22" t="s">
        <v>61</v>
      </c>
    </row>
    <row r="23" spans="2:37" x14ac:dyDescent="0.2">
      <c r="B23" t="s">
        <v>62</v>
      </c>
    </row>
    <row r="25" spans="2:37" x14ac:dyDescent="0.2">
      <c r="B25"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AK18"/>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420</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977</v>
      </c>
      <c r="D7" s="10">
        <v>505</v>
      </c>
      <c r="E7" s="10">
        <v>472</v>
      </c>
      <c r="F7" s="10"/>
      <c r="G7" s="10">
        <v>118</v>
      </c>
      <c r="H7" s="10">
        <v>173</v>
      </c>
      <c r="I7" s="10">
        <v>182</v>
      </c>
      <c r="J7" s="10">
        <v>186</v>
      </c>
      <c r="K7" s="10">
        <v>165</v>
      </c>
      <c r="L7" s="10">
        <v>153</v>
      </c>
      <c r="M7" s="10"/>
      <c r="N7" s="10">
        <v>132</v>
      </c>
      <c r="O7" s="10">
        <v>144</v>
      </c>
      <c r="P7" s="10">
        <v>81</v>
      </c>
      <c r="Q7" s="10">
        <v>83</v>
      </c>
      <c r="R7" s="10">
        <v>65</v>
      </c>
      <c r="S7" s="10">
        <v>88</v>
      </c>
      <c r="T7" s="10">
        <v>88</v>
      </c>
      <c r="U7" s="10">
        <v>47</v>
      </c>
      <c r="V7" s="10">
        <v>94</v>
      </c>
      <c r="W7" s="10">
        <v>69</v>
      </c>
      <c r="X7" s="10">
        <v>52</v>
      </c>
      <c r="Y7" s="10">
        <v>34</v>
      </c>
      <c r="Z7" s="10"/>
      <c r="AA7" s="10">
        <v>148</v>
      </c>
      <c r="AB7" s="10">
        <v>213</v>
      </c>
      <c r="AC7" s="10">
        <v>102</v>
      </c>
      <c r="AD7" s="10">
        <v>216</v>
      </c>
      <c r="AE7" s="10">
        <v>97</v>
      </c>
      <c r="AF7" s="10"/>
      <c r="AG7" s="10">
        <v>183</v>
      </c>
      <c r="AH7" s="10">
        <v>317</v>
      </c>
      <c r="AI7" s="10">
        <v>98</v>
      </c>
      <c r="AJ7" s="10">
        <v>103</v>
      </c>
      <c r="AK7" s="10">
        <v>53</v>
      </c>
    </row>
    <row r="8" spans="2:37" ht="30" customHeight="1" x14ac:dyDescent="0.2">
      <c r="B8" s="11" t="s">
        <v>20</v>
      </c>
      <c r="C8" s="11">
        <v>975</v>
      </c>
      <c r="D8" s="11">
        <v>474</v>
      </c>
      <c r="E8" s="11">
        <v>501</v>
      </c>
      <c r="F8" s="11"/>
      <c r="G8" s="11">
        <v>121</v>
      </c>
      <c r="H8" s="11">
        <v>167</v>
      </c>
      <c r="I8" s="11">
        <v>168</v>
      </c>
      <c r="J8" s="11">
        <v>172</v>
      </c>
      <c r="K8" s="11">
        <v>148</v>
      </c>
      <c r="L8" s="11">
        <v>199</v>
      </c>
      <c r="M8" s="11"/>
      <c r="N8" s="11">
        <v>140</v>
      </c>
      <c r="O8" s="11">
        <v>135</v>
      </c>
      <c r="P8" s="11">
        <v>80</v>
      </c>
      <c r="Q8" s="11">
        <v>83</v>
      </c>
      <c r="R8" s="11">
        <v>66</v>
      </c>
      <c r="S8" s="11">
        <v>89</v>
      </c>
      <c r="T8" s="11">
        <v>84</v>
      </c>
      <c r="U8" s="11">
        <v>41</v>
      </c>
      <c r="V8" s="11">
        <v>101</v>
      </c>
      <c r="W8" s="11">
        <v>75</v>
      </c>
      <c r="X8" s="11">
        <v>49</v>
      </c>
      <c r="Y8" s="11">
        <v>33</v>
      </c>
      <c r="Z8" s="11"/>
      <c r="AA8" s="11">
        <v>147</v>
      </c>
      <c r="AB8" s="11">
        <v>207</v>
      </c>
      <c r="AC8" s="11">
        <v>101</v>
      </c>
      <c r="AD8" s="11">
        <v>218</v>
      </c>
      <c r="AE8" s="11">
        <v>95</v>
      </c>
      <c r="AF8" s="11"/>
      <c r="AG8" s="11">
        <v>189</v>
      </c>
      <c r="AH8" s="11">
        <v>302</v>
      </c>
      <c r="AI8" s="11">
        <v>98</v>
      </c>
      <c r="AJ8" s="11">
        <v>103</v>
      </c>
      <c r="AK8" s="11">
        <v>50</v>
      </c>
    </row>
    <row r="9" spans="2:37" ht="16" x14ac:dyDescent="0.2">
      <c r="B9" s="18" t="s">
        <v>415</v>
      </c>
      <c r="C9" s="17">
        <v>0.27426795387146202</v>
      </c>
      <c r="D9" s="17">
        <v>0.27713664377158198</v>
      </c>
      <c r="E9" s="17">
        <v>0.27155019163297001</v>
      </c>
      <c r="F9" s="17"/>
      <c r="G9" s="17">
        <v>0.27859319402977201</v>
      </c>
      <c r="H9" s="17">
        <v>0.30656194174006801</v>
      </c>
      <c r="I9" s="17">
        <v>0.201087360486394</v>
      </c>
      <c r="J9" s="17">
        <v>0.28509670390918401</v>
      </c>
      <c r="K9" s="17">
        <v>0.232535895174839</v>
      </c>
      <c r="L9" s="17">
        <v>0.32787274127903998</v>
      </c>
      <c r="M9" s="17"/>
      <c r="N9" s="17">
        <v>0.32768184088610902</v>
      </c>
      <c r="O9" s="17">
        <v>0.20627670228551001</v>
      </c>
      <c r="P9" s="17">
        <v>0.336406525640216</v>
      </c>
      <c r="Q9" s="17">
        <v>0.257007602440322</v>
      </c>
      <c r="R9" s="17">
        <v>0.243630459293006</v>
      </c>
      <c r="S9" s="17">
        <v>0.29229804273725302</v>
      </c>
      <c r="T9" s="17">
        <v>0.29249429537397797</v>
      </c>
      <c r="U9" s="17">
        <v>0.31983780635350501</v>
      </c>
      <c r="V9" s="17">
        <v>0.30271782642441603</v>
      </c>
      <c r="W9" s="17">
        <v>0.240379794627294</v>
      </c>
      <c r="X9" s="17">
        <v>0.23050043697328801</v>
      </c>
      <c r="Y9" s="17">
        <v>0.18591108013058599</v>
      </c>
      <c r="Z9" s="17"/>
      <c r="AA9" s="17">
        <v>0.28935005185038098</v>
      </c>
      <c r="AB9" s="17">
        <v>0.37496219190084501</v>
      </c>
      <c r="AC9" s="17">
        <v>0.204662854360289</v>
      </c>
      <c r="AD9" s="17">
        <v>0.30313580823288799</v>
      </c>
      <c r="AE9" s="17">
        <v>0.18442009231408699</v>
      </c>
      <c r="AF9" s="17"/>
      <c r="AG9" s="17">
        <v>0.25076993844690598</v>
      </c>
      <c r="AH9" s="17">
        <v>0.35918053597625998</v>
      </c>
      <c r="AI9" s="17">
        <v>0.172827357860975</v>
      </c>
      <c r="AJ9" s="17">
        <v>0.23072034701887401</v>
      </c>
      <c r="AK9" s="17">
        <v>0.150433846591502</v>
      </c>
    </row>
    <row r="10" spans="2:37" ht="16" x14ac:dyDescent="0.2">
      <c r="B10" s="18" t="s">
        <v>416</v>
      </c>
      <c r="C10" s="17">
        <v>0.44541836645334798</v>
      </c>
      <c r="D10" s="17">
        <v>0.43937914315535298</v>
      </c>
      <c r="E10" s="17">
        <v>0.451139853822345</v>
      </c>
      <c r="F10" s="17"/>
      <c r="G10" s="17">
        <v>0.35192143034858903</v>
      </c>
      <c r="H10" s="17">
        <v>0.43594381771162799</v>
      </c>
      <c r="I10" s="17">
        <v>0.51790876274749897</v>
      </c>
      <c r="J10" s="17">
        <v>0.41992007951657301</v>
      </c>
      <c r="K10" s="17">
        <v>0.46470117866780603</v>
      </c>
      <c r="L10" s="17">
        <v>0.457037403774184</v>
      </c>
      <c r="M10" s="17"/>
      <c r="N10" s="17">
        <v>0.39167095184254302</v>
      </c>
      <c r="O10" s="17">
        <v>0.51643809480371305</v>
      </c>
      <c r="P10" s="17">
        <v>0.45131002957540101</v>
      </c>
      <c r="Q10" s="17">
        <v>0.51582367137104601</v>
      </c>
      <c r="R10" s="17">
        <v>0.43862202858826199</v>
      </c>
      <c r="S10" s="17">
        <v>0.43568354533321002</v>
      </c>
      <c r="T10" s="17">
        <v>0.36457154554629001</v>
      </c>
      <c r="U10" s="17">
        <v>0.38078815572520203</v>
      </c>
      <c r="V10" s="17">
        <v>0.46568880800691398</v>
      </c>
      <c r="W10" s="17">
        <v>0.45302098400554502</v>
      </c>
      <c r="X10" s="17">
        <v>0.38730511801099798</v>
      </c>
      <c r="Y10" s="17">
        <v>0.52074532427870102</v>
      </c>
      <c r="Z10" s="17"/>
      <c r="AA10" s="17">
        <v>0.37678552610122901</v>
      </c>
      <c r="AB10" s="17">
        <v>0.48623175804413599</v>
      </c>
      <c r="AC10" s="17">
        <v>0.49401031681743302</v>
      </c>
      <c r="AD10" s="17">
        <v>0.436864615621188</v>
      </c>
      <c r="AE10" s="17">
        <v>0.45277397594521801</v>
      </c>
      <c r="AF10" s="17"/>
      <c r="AG10" s="17">
        <v>0.44959515002523798</v>
      </c>
      <c r="AH10" s="17">
        <v>0.45669638370549198</v>
      </c>
      <c r="AI10" s="17">
        <v>0.54302834635851605</v>
      </c>
      <c r="AJ10" s="17">
        <v>0.469208245166225</v>
      </c>
      <c r="AK10" s="17">
        <v>0.49737852577513803</v>
      </c>
    </row>
    <row r="11" spans="2:37" ht="32" x14ac:dyDescent="0.2">
      <c r="B11" s="18" t="s">
        <v>417</v>
      </c>
      <c r="C11" s="17">
        <v>0.21534379623702299</v>
      </c>
      <c r="D11" s="17">
        <v>0.21887971422753999</v>
      </c>
      <c r="E11" s="17">
        <v>0.21199391014699001</v>
      </c>
      <c r="F11" s="17"/>
      <c r="G11" s="17">
        <v>0.288777560244947</v>
      </c>
      <c r="H11" s="17">
        <v>0.191265637644527</v>
      </c>
      <c r="I11" s="17">
        <v>0.19616445157687301</v>
      </c>
      <c r="J11" s="17">
        <v>0.216633167099609</v>
      </c>
      <c r="K11" s="17">
        <v>0.256080229614702</v>
      </c>
      <c r="L11" s="17">
        <v>0.175488262680079</v>
      </c>
      <c r="M11" s="17"/>
      <c r="N11" s="17">
        <v>0.22828316794067199</v>
      </c>
      <c r="O11" s="17">
        <v>0.207283183830584</v>
      </c>
      <c r="P11" s="17">
        <v>0.20291196287900601</v>
      </c>
      <c r="Q11" s="17">
        <v>0.16587340925454</v>
      </c>
      <c r="R11" s="17">
        <v>0.24827709031683401</v>
      </c>
      <c r="S11" s="17">
        <v>0.171401997157061</v>
      </c>
      <c r="T11" s="17">
        <v>0.25301285500732801</v>
      </c>
      <c r="U11" s="17">
        <v>0.205717302872718</v>
      </c>
      <c r="V11" s="17">
        <v>0.18104603840022301</v>
      </c>
      <c r="W11" s="17">
        <v>0.236974370537718</v>
      </c>
      <c r="X11" s="17">
        <v>0.28624833171371999</v>
      </c>
      <c r="Y11" s="17">
        <v>0.26718385755477497</v>
      </c>
      <c r="Z11" s="17"/>
      <c r="AA11" s="17">
        <v>0.28152429325200001</v>
      </c>
      <c r="AB11" s="17">
        <v>9.7288644859147705E-2</v>
      </c>
      <c r="AC11" s="17">
        <v>0.19843383588513799</v>
      </c>
      <c r="AD11" s="17">
        <v>0.21242232574894901</v>
      </c>
      <c r="AE11" s="17">
        <v>0.26235904189548898</v>
      </c>
      <c r="AF11" s="17"/>
      <c r="AG11" s="17">
        <v>0.26156509664807698</v>
      </c>
      <c r="AH11" s="17">
        <v>0.13645039636695599</v>
      </c>
      <c r="AI11" s="17">
        <v>0.170991993908085</v>
      </c>
      <c r="AJ11" s="17">
        <v>0.22609848265418001</v>
      </c>
      <c r="AK11" s="17">
        <v>0.29411847589607598</v>
      </c>
    </row>
    <row r="12" spans="2:37" ht="16" x14ac:dyDescent="0.2">
      <c r="B12" s="18" t="s">
        <v>418</v>
      </c>
      <c r="C12" s="17">
        <v>4.3548002125580798E-2</v>
      </c>
      <c r="D12" s="17">
        <v>3.92514950229488E-2</v>
      </c>
      <c r="E12" s="17">
        <v>4.7618461173961603E-2</v>
      </c>
      <c r="F12" s="17"/>
      <c r="G12" s="17">
        <v>3.4890007363245101E-2</v>
      </c>
      <c r="H12" s="17">
        <v>4.50861511614499E-2</v>
      </c>
      <c r="I12" s="17">
        <v>5.7172934592728999E-2</v>
      </c>
      <c r="J12" s="17">
        <v>5.79238458009807E-2</v>
      </c>
      <c r="K12" s="17">
        <v>4.11345357428127E-2</v>
      </c>
      <c r="L12" s="17">
        <v>2.5398321026158702E-2</v>
      </c>
      <c r="M12" s="17"/>
      <c r="N12" s="17">
        <v>2.2691048779850599E-2</v>
      </c>
      <c r="O12" s="17">
        <v>6.4943294317939798E-2</v>
      </c>
      <c r="P12" s="17">
        <v>0</v>
      </c>
      <c r="Q12" s="17">
        <v>2.9947559269491001E-2</v>
      </c>
      <c r="R12" s="17">
        <v>6.9470421801896803E-2</v>
      </c>
      <c r="S12" s="17">
        <v>4.9186495200308399E-2</v>
      </c>
      <c r="T12" s="17">
        <v>6.7696847795820997E-2</v>
      </c>
      <c r="U12" s="17">
        <v>7.6248827473130096E-2</v>
      </c>
      <c r="V12" s="17">
        <v>4.3771493915718197E-2</v>
      </c>
      <c r="W12" s="17">
        <v>3.1992052743675503E-2</v>
      </c>
      <c r="X12" s="17">
        <v>7.1156502123423601E-2</v>
      </c>
      <c r="Y12" s="17">
        <v>0</v>
      </c>
      <c r="Z12" s="17"/>
      <c r="AA12" s="17">
        <v>4.2549078113603797E-2</v>
      </c>
      <c r="AB12" s="17">
        <v>2.2830726519116301E-2</v>
      </c>
      <c r="AC12" s="17">
        <v>5.4276921123186099E-2</v>
      </c>
      <c r="AD12" s="17">
        <v>3.6690015247820403E-2</v>
      </c>
      <c r="AE12" s="17">
        <v>7.3234178767269995E-2</v>
      </c>
      <c r="AF12" s="17"/>
      <c r="AG12" s="17">
        <v>3.0757830062537801E-2</v>
      </c>
      <c r="AH12" s="17">
        <v>3.2564312200040503E-2</v>
      </c>
      <c r="AI12" s="17">
        <v>6.5123085862425698E-2</v>
      </c>
      <c r="AJ12" s="17">
        <v>3.0699799238900399E-2</v>
      </c>
      <c r="AK12" s="17">
        <v>5.8069151737283803E-2</v>
      </c>
    </row>
    <row r="13" spans="2:37" ht="16" x14ac:dyDescent="0.2">
      <c r="B13" s="18" t="s">
        <v>419</v>
      </c>
      <c r="C13" s="19">
        <v>2.14218813125862E-2</v>
      </c>
      <c r="D13" s="19">
        <v>2.53530038225767E-2</v>
      </c>
      <c r="E13" s="19">
        <v>1.76975832237312E-2</v>
      </c>
      <c r="F13" s="19"/>
      <c r="G13" s="19">
        <v>4.5817808013447502E-2</v>
      </c>
      <c r="H13" s="19">
        <v>2.1142451742327598E-2</v>
      </c>
      <c r="I13" s="19">
        <v>2.7666490596505201E-2</v>
      </c>
      <c r="J13" s="19">
        <v>2.0426203673653699E-2</v>
      </c>
      <c r="K13" s="19">
        <v>5.5481607998396397E-3</v>
      </c>
      <c r="L13" s="19">
        <v>1.4203271240537999E-2</v>
      </c>
      <c r="M13" s="19"/>
      <c r="N13" s="19">
        <v>2.9672990550824601E-2</v>
      </c>
      <c r="O13" s="19">
        <v>5.0587247622522402E-3</v>
      </c>
      <c r="P13" s="19">
        <v>9.3714819053763304E-3</v>
      </c>
      <c r="Q13" s="19">
        <v>3.1347757664600302E-2</v>
      </c>
      <c r="R13" s="19">
        <v>0</v>
      </c>
      <c r="S13" s="19">
        <v>5.1429919572166798E-2</v>
      </c>
      <c r="T13" s="19">
        <v>2.2224456276583E-2</v>
      </c>
      <c r="U13" s="19">
        <v>1.7407907575445698E-2</v>
      </c>
      <c r="V13" s="19">
        <v>6.7758332527276003E-3</v>
      </c>
      <c r="W13" s="19">
        <v>3.7632798085767201E-2</v>
      </c>
      <c r="X13" s="19">
        <v>2.4789611178571098E-2</v>
      </c>
      <c r="Y13" s="19">
        <v>2.61597380359384E-2</v>
      </c>
      <c r="Z13" s="19"/>
      <c r="AA13" s="19">
        <v>9.7910506827871401E-3</v>
      </c>
      <c r="AB13" s="19">
        <v>1.8686678676755102E-2</v>
      </c>
      <c r="AC13" s="19">
        <v>4.8616071813954997E-2</v>
      </c>
      <c r="AD13" s="19">
        <v>1.08872351491551E-2</v>
      </c>
      <c r="AE13" s="19">
        <v>2.72127110779373E-2</v>
      </c>
      <c r="AF13" s="19"/>
      <c r="AG13" s="19">
        <v>7.3119848172408302E-3</v>
      </c>
      <c r="AH13" s="19">
        <v>1.5108371751252301E-2</v>
      </c>
      <c r="AI13" s="19">
        <v>4.8029216009998002E-2</v>
      </c>
      <c r="AJ13" s="19">
        <v>4.3273125921822003E-2</v>
      </c>
      <c r="AK13" s="19">
        <v>0</v>
      </c>
    </row>
    <row r="14" spans="2:37" x14ac:dyDescent="0.2">
      <c r="B14" s="16" t="s">
        <v>96</v>
      </c>
    </row>
    <row r="15" spans="2:37" x14ac:dyDescent="0.2">
      <c r="B15" t="s">
        <v>61</v>
      </c>
    </row>
    <row r="16" spans="2:37" x14ac:dyDescent="0.2">
      <c r="B16" t="s">
        <v>62</v>
      </c>
    </row>
    <row r="18" spans="2:2" x14ac:dyDescent="0.2">
      <c r="B18"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AK18"/>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421</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1028</v>
      </c>
      <c r="D7" s="10">
        <v>552</v>
      </c>
      <c r="E7" s="10">
        <v>476</v>
      </c>
      <c r="F7" s="10"/>
      <c r="G7" s="10">
        <v>154</v>
      </c>
      <c r="H7" s="10">
        <v>185</v>
      </c>
      <c r="I7" s="10">
        <v>191</v>
      </c>
      <c r="J7" s="10">
        <v>185</v>
      </c>
      <c r="K7" s="10">
        <v>150</v>
      </c>
      <c r="L7" s="10">
        <v>163</v>
      </c>
      <c r="M7" s="10"/>
      <c r="N7" s="10">
        <v>136</v>
      </c>
      <c r="O7" s="10">
        <v>130</v>
      </c>
      <c r="P7" s="10">
        <v>86</v>
      </c>
      <c r="Q7" s="10">
        <v>90</v>
      </c>
      <c r="R7" s="10">
        <v>78</v>
      </c>
      <c r="S7" s="10">
        <v>91</v>
      </c>
      <c r="T7" s="10">
        <v>78</v>
      </c>
      <c r="U7" s="10">
        <v>45</v>
      </c>
      <c r="V7" s="10">
        <v>115</v>
      </c>
      <c r="W7" s="10">
        <v>98</v>
      </c>
      <c r="X7" s="10">
        <v>55</v>
      </c>
      <c r="Y7" s="10">
        <v>26</v>
      </c>
      <c r="Z7" s="10"/>
      <c r="AA7" s="10">
        <v>166</v>
      </c>
      <c r="AB7" s="10">
        <v>241</v>
      </c>
      <c r="AC7" s="10">
        <v>99</v>
      </c>
      <c r="AD7" s="10">
        <v>244</v>
      </c>
      <c r="AE7" s="10">
        <v>82</v>
      </c>
      <c r="AF7" s="10"/>
      <c r="AG7" s="10">
        <v>183</v>
      </c>
      <c r="AH7" s="10">
        <v>371</v>
      </c>
      <c r="AI7" s="10">
        <v>79</v>
      </c>
      <c r="AJ7" s="10">
        <v>125</v>
      </c>
      <c r="AK7" s="10">
        <v>50</v>
      </c>
    </row>
    <row r="8" spans="2:37" ht="30" customHeight="1" x14ac:dyDescent="0.2">
      <c r="B8" s="11" t="s">
        <v>20</v>
      </c>
      <c r="C8" s="11">
        <v>1029</v>
      </c>
      <c r="D8" s="11">
        <v>516</v>
      </c>
      <c r="E8" s="11">
        <v>513</v>
      </c>
      <c r="F8" s="11"/>
      <c r="G8" s="11">
        <v>157</v>
      </c>
      <c r="H8" s="11">
        <v>174</v>
      </c>
      <c r="I8" s="11">
        <v>174</v>
      </c>
      <c r="J8" s="11">
        <v>169</v>
      </c>
      <c r="K8" s="11">
        <v>135</v>
      </c>
      <c r="L8" s="11">
        <v>222</v>
      </c>
      <c r="M8" s="11"/>
      <c r="N8" s="11">
        <v>141</v>
      </c>
      <c r="O8" s="11">
        <v>126</v>
      </c>
      <c r="P8" s="11">
        <v>80</v>
      </c>
      <c r="Q8" s="11">
        <v>98</v>
      </c>
      <c r="R8" s="11">
        <v>74</v>
      </c>
      <c r="S8" s="11">
        <v>91</v>
      </c>
      <c r="T8" s="11">
        <v>76</v>
      </c>
      <c r="U8" s="11">
        <v>39</v>
      </c>
      <c r="V8" s="11">
        <v>120</v>
      </c>
      <c r="W8" s="11">
        <v>106</v>
      </c>
      <c r="X8" s="11">
        <v>51</v>
      </c>
      <c r="Y8" s="11">
        <v>27</v>
      </c>
      <c r="Z8" s="11"/>
      <c r="AA8" s="11">
        <v>163</v>
      </c>
      <c r="AB8" s="11">
        <v>231</v>
      </c>
      <c r="AC8" s="11">
        <v>104</v>
      </c>
      <c r="AD8" s="11">
        <v>251</v>
      </c>
      <c r="AE8" s="11">
        <v>82</v>
      </c>
      <c r="AF8" s="11"/>
      <c r="AG8" s="11">
        <v>181</v>
      </c>
      <c r="AH8" s="11">
        <v>367</v>
      </c>
      <c r="AI8" s="11">
        <v>80</v>
      </c>
      <c r="AJ8" s="11">
        <v>126</v>
      </c>
      <c r="AK8" s="11">
        <v>51</v>
      </c>
    </row>
    <row r="9" spans="2:37" ht="16" x14ac:dyDescent="0.2">
      <c r="B9" s="18" t="s">
        <v>415</v>
      </c>
      <c r="C9" s="17">
        <v>0.24388522743791</v>
      </c>
      <c r="D9" s="17">
        <v>0.259383636625305</v>
      </c>
      <c r="E9" s="17">
        <v>0.228293956660963</v>
      </c>
      <c r="F9" s="17"/>
      <c r="G9" s="17">
        <v>0.27365213755937401</v>
      </c>
      <c r="H9" s="17">
        <v>0.32267671442000501</v>
      </c>
      <c r="I9" s="17">
        <v>0.26474196728252802</v>
      </c>
      <c r="J9" s="17">
        <v>0.21710979920472601</v>
      </c>
      <c r="K9" s="17">
        <v>0.20397211313033101</v>
      </c>
      <c r="L9" s="17">
        <v>0.189378579880364</v>
      </c>
      <c r="M9" s="17"/>
      <c r="N9" s="17">
        <v>0.28515370689991498</v>
      </c>
      <c r="O9" s="17">
        <v>0.26361171222233998</v>
      </c>
      <c r="P9" s="17">
        <v>0.226905614407685</v>
      </c>
      <c r="Q9" s="17">
        <v>0.27103896479829698</v>
      </c>
      <c r="R9" s="17">
        <v>0.20193654834671701</v>
      </c>
      <c r="S9" s="17">
        <v>0.23794325481876999</v>
      </c>
      <c r="T9" s="17">
        <v>0.25459478953828801</v>
      </c>
      <c r="U9" s="17">
        <v>0.24680687581753999</v>
      </c>
      <c r="V9" s="17">
        <v>0.20180803518217499</v>
      </c>
      <c r="W9" s="17">
        <v>0.22361462152647099</v>
      </c>
      <c r="X9" s="17">
        <v>0.23511845396089101</v>
      </c>
      <c r="Y9" s="17">
        <v>0.27105469479611999</v>
      </c>
      <c r="Z9" s="17"/>
      <c r="AA9" s="17">
        <v>0.31956591031403703</v>
      </c>
      <c r="AB9" s="17">
        <v>0.35234739715123198</v>
      </c>
      <c r="AC9" s="17">
        <v>0.138092448000812</v>
      </c>
      <c r="AD9" s="17">
        <v>0.21804702373655799</v>
      </c>
      <c r="AE9" s="17">
        <v>0.115150913701959</v>
      </c>
      <c r="AF9" s="17"/>
      <c r="AG9" s="17">
        <v>0.249964681952066</v>
      </c>
      <c r="AH9" s="17">
        <v>0.25071713534796902</v>
      </c>
      <c r="AI9" s="17">
        <v>0.21407177453468901</v>
      </c>
      <c r="AJ9" s="17">
        <v>0.265201598097006</v>
      </c>
      <c r="AK9" s="17">
        <v>0.21696030201352601</v>
      </c>
    </row>
    <row r="10" spans="2:37" ht="16" x14ac:dyDescent="0.2">
      <c r="B10" s="18" t="s">
        <v>416</v>
      </c>
      <c r="C10" s="17">
        <v>0.415305933264493</v>
      </c>
      <c r="D10" s="17">
        <v>0.40258696709649899</v>
      </c>
      <c r="E10" s="17">
        <v>0.42810110747432401</v>
      </c>
      <c r="F10" s="17"/>
      <c r="G10" s="17">
        <v>0.36470260338397198</v>
      </c>
      <c r="H10" s="17">
        <v>0.39853304156881603</v>
      </c>
      <c r="I10" s="17">
        <v>0.3988353249653</v>
      </c>
      <c r="J10" s="17">
        <v>0.40483495408815001</v>
      </c>
      <c r="K10" s="17">
        <v>0.49142076196941498</v>
      </c>
      <c r="L10" s="17">
        <v>0.43885101919034097</v>
      </c>
      <c r="M10" s="17"/>
      <c r="N10" s="17">
        <v>0.37396516255597401</v>
      </c>
      <c r="O10" s="17">
        <v>0.435107486881398</v>
      </c>
      <c r="P10" s="17">
        <v>0.39369129015555299</v>
      </c>
      <c r="Q10" s="17">
        <v>0.39779979500915502</v>
      </c>
      <c r="R10" s="17">
        <v>0.47765440794959901</v>
      </c>
      <c r="S10" s="17">
        <v>0.37174902815127098</v>
      </c>
      <c r="T10" s="17">
        <v>0.384303799725492</v>
      </c>
      <c r="U10" s="17">
        <v>0.46786479065275399</v>
      </c>
      <c r="V10" s="17">
        <v>0.52647778922966904</v>
      </c>
      <c r="W10" s="17">
        <v>0.41909719316356397</v>
      </c>
      <c r="X10" s="17">
        <v>0.335782208995139</v>
      </c>
      <c r="Y10" s="17">
        <v>0.29765626227692199</v>
      </c>
      <c r="Z10" s="17"/>
      <c r="AA10" s="17">
        <v>0.40549738196121499</v>
      </c>
      <c r="AB10" s="17">
        <v>0.41632515839585499</v>
      </c>
      <c r="AC10" s="17">
        <v>0.50978644691493602</v>
      </c>
      <c r="AD10" s="17">
        <v>0.41859045602725897</v>
      </c>
      <c r="AE10" s="17">
        <v>0.41089833255754599</v>
      </c>
      <c r="AF10" s="17"/>
      <c r="AG10" s="17">
        <v>0.44706732098639701</v>
      </c>
      <c r="AH10" s="17">
        <v>0.44636144209943002</v>
      </c>
      <c r="AI10" s="17">
        <v>0.402395737678648</v>
      </c>
      <c r="AJ10" s="17">
        <v>0.39079260265420201</v>
      </c>
      <c r="AK10" s="17">
        <v>0.37438076878659299</v>
      </c>
    </row>
    <row r="11" spans="2:37" ht="32" x14ac:dyDescent="0.2">
      <c r="B11" s="18" t="s">
        <v>417</v>
      </c>
      <c r="C11" s="17">
        <v>0.25724468087954799</v>
      </c>
      <c r="D11" s="17">
        <v>0.25297364954808299</v>
      </c>
      <c r="E11" s="17">
        <v>0.26154130288639399</v>
      </c>
      <c r="F11" s="17"/>
      <c r="G11" s="17">
        <v>0.26825901472094998</v>
      </c>
      <c r="H11" s="17">
        <v>0.21055477264269901</v>
      </c>
      <c r="I11" s="17">
        <v>0.24748246872219301</v>
      </c>
      <c r="J11" s="17">
        <v>0.28612612121286801</v>
      </c>
      <c r="K11" s="17">
        <v>0.22032144497259601</v>
      </c>
      <c r="L11" s="17">
        <v>0.29413235620489597</v>
      </c>
      <c r="M11" s="17"/>
      <c r="N11" s="17">
        <v>0.22973977741068</v>
      </c>
      <c r="O11" s="17">
        <v>0.18268627240170701</v>
      </c>
      <c r="P11" s="17">
        <v>0.31934529066120698</v>
      </c>
      <c r="Q11" s="17">
        <v>0.22157438071176899</v>
      </c>
      <c r="R11" s="17">
        <v>0.254750020383188</v>
      </c>
      <c r="S11" s="17">
        <v>0.36340306804626199</v>
      </c>
      <c r="T11" s="17">
        <v>0.27989851464621601</v>
      </c>
      <c r="U11" s="17">
        <v>0.21005379373011501</v>
      </c>
      <c r="V11" s="17">
        <v>0.21818705289750701</v>
      </c>
      <c r="W11" s="17">
        <v>0.26873958468127102</v>
      </c>
      <c r="X11" s="17">
        <v>0.300807274220527</v>
      </c>
      <c r="Y11" s="17">
        <v>0.39241311950227697</v>
      </c>
      <c r="Z11" s="17"/>
      <c r="AA11" s="17">
        <v>0.22162064494085201</v>
      </c>
      <c r="AB11" s="17">
        <v>0.18619988956296499</v>
      </c>
      <c r="AC11" s="17">
        <v>0.242701431519876</v>
      </c>
      <c r="AD11" s="17">
        <v>0.27144096649020899</v>
      </c>
      <c r="AE11" s="17">
        <v>0.32332009783861798</v>
      </c>
      <c r="AF11" s="17"/>
      <c r="AG11" s="17">
        <v>0.24492181466825899</v>
      </c>
      <c r="AH11" s="17">
        <v>0.23141025047666999</v>
      </c>
      <c r="AI11" s="17">
        <v>0.25393058145550002</v>
      </c>
      <c r="AJ11" s="17">
        <v>0.23870387059454801</v>
      </c>
      <c r="AK11" s="17">
        <v>0.33497594608090703</v>
      </c>
    </row>
    <row r="12" spans="2:37" ht="16" x14ac:dyDescent="0.2">
      <c r="B12" s="18" t="s">
        <v>418</v>
      </c>
      <c r="C12" s="17">
        <v>5.7280030474441697E-2</v>
      </c>
      <c r="D12" s="17">
        <v>5.8668649298383002E-2</v>
      </c>
      <c r="E12" s="17">
        <v>5.5883091483590698E-2</v>
      </c>
      <c r="F12" s="17"/>
      <c r="G12" s="17">
        <v>5.9494521960884499E-2</v>
      </c>
      <c r="H12" s="17">
        <v>5.65902734467401E-2</v>
      </c>
      <c r="I12" s="17">
        <v>6.1754917339475503E-2</v>
      </c>
      <c r="J12" s="17">
        <v>4.9304096963383198E-2</v>
      </c>
      <c r="K12" s="17">
        <v>7.3573509436706305E-2</v>
      </c>
      <c r="L12" s="17">
        <v>4.8933301829631397E-2</v>
      </c>
      <c r="M12" s="17"/>
      <c r="N12" s="17">
        <v>8.7255990068078104E-2</v>
      </c>
      <c r="O12" s="17">
        <v>6.48802965006917E-2</v>
      </c>
      <c r="P12" s="17">
        <v>5.04058910328197E-2</v>
      </c>
      <c r="Q12" s="17">
        <v>6.4902878580859802E-2</v>
      </c>
      <c r="R12" s="17">
        <v>5.2959816475100098E-2</v>
      </c>
      <c r="S12" s="17">
        <v>1.7283533066040201E-2</v>
      </c>
      <c r="T12" s="17">
        <v>4.66305390888603E-2</v>
      </c>
      <c r="U12" s="17">
        <v>3.0914721948759601E-2</v>
      </c>
      <c r="V12" s="17">
        <v>4.49105379895893E-2</v>
      </c>
      <c r="W12" s="17">
        <v>7.3089545570464098E-2</v>
      </c>
      <c r="X12" s="17">
        <v>7.1367629964509599E-2</v>
      </c>
      <c r="Y12" s="17">
        <v>3.8875923424680998E-2</v>
      </c>
      <c r="Z12" s="17"/>
      <c r="AA12" s="17">
        <v>3.3436067886003798E-2</v>
      </c>
      <c r="AB12" s="17">
        <v>2.59454289912005E-2</v>
      </c>
      <c r="AC12" s="17">
        <v>8.0719895367770397E-2</v>
      </c>
      <c r="AD12" s="17">
        <v>7.7758957098531006E-2</v>
      </c>
      <c r="AE12" s="17">
        <v>0.110832571513804</v>
      </c>
      <c r="AF12" s="17"/>
      <c r="AG12" s="17">
        <v>4.4632723854062299E-2</v>
      </c>
      <c r="AH12" s="17">
        <v>5.1639041593990298E-2</v>
      </c>
      <c r="AI12" s="17">
        <v>9.9292093100211601E-2</v>
      </c>
      <c r="AJ12" s="17">
        <v>8.5172827518460101E-2</v>
      </c>
      <c r="AK12" s="17">
        <v>5.8981465321356098E-2</v>
      </c>
    </row>
    <row r="13" spans="2:37" ht="16" x14ac:dyDescent="0.2">
      <c r="B13" s="18" t="s">
        <v>419</v>
      </c>
      <c r="C13" s="19">
        <v>2.6284127943609899E-2</v>
      </c>
      <c r="D13" s="19">
        <v>2.6387097431730799E-2</v>
      </c>
      <c r="E13" s="19">
        <v>2.61805414947269E-2</v>
      </c>
      <c r="F13" s="19"/>
      <c r="G13" s="19">
        <v>3.3891722374820299E-2</v>
      </c>
      <c r="H13" s="19">
        <v>1.1645197921740499E-2</v>
      </c>
      <c r="I13" s="19">
        <v>2.7185321690503101E-2</v>
      </c>
      <c r="J13" s="19">
        <v>4.2625028530873597E-2</v>
      </c>
      <c r="K13" s="19">
        <v>1.0712170490951E-2</v>
      </c>
      <c r="L13" s="19">
        <v>2.8704742894767599E-2</v>
      </c>
      <c r="M13" s="19"/>
      <c r="N13" s="19">
        <v>2.3885363065353101E-2</v>
      </c>
      <c r="O13" s="19">
        <v>5.3714231993863298E-2</v>
      </c>
      <c r="P13" s="19">
        <v>9.6519137427345907E-3</v>
      </c>
      <c r="Q13" s="19">
        <v>4.4683980899918201E-2</v>
      </c>
      <c r="R13" s="19">
        <v>1.26992068453948E-2</v>
      </c>
      <c r="S13" s="19">
        <v>9.6211159176576994E-3</v>
      </c>
      <c r="T13" s="19">
        <v>3.4572357001144E-2</v>
      </c>
      <c r="U13" s="19">
        <v>4.4359817850831401E-2</v>
      </c>
      <c r="V13" s="19">
        <v>8.6165847010595906E-3</v>
      </c>
      <c r="W13" s="19">
        <v>1.5459055058229899E-2</v>
      </c>
      <c r="X13" s="19">
        <v>5.6924432858933401E-2</v>
      </c>
      <c r="Y13" s="19">
        <v>0</v>
      </c>
      <c r="Z13" s="19"/>
      <c r="AA13" s="19">
        <v>1.98799948978911E-2</v>
      </c>
      <c r="AB13" s="19">
        <v>1.9182125898747199E-2</v>
      </c>
      <c r="AC13" s="19">
        <v>2.8699778196605501E-2</v>
      </c>
      <c r="AD13" s="19">
        <v>1.41625966474427E-2</v>
      </c>
      <c r="AE13" s="19">
        <v>3.9798084388072398E-2</v>
      </c>
      <c r="AF13" s="19"/>
      <c r="AG13" s="19">
        <v>1.3413458539215601E-2</v>
      </c>
      <c r="AH13" s="19">
        <v>1.98721304819423E-2</v>
      </c>
      <c r="AI13" s="19">
        <v>3.0309813230951999E-2</v>
      </c>
      <c r="AJ13" s="19">
        <v>2.0129101135783999E-2</v>
      </c>
      <c r="AK13" s="19">
        <v>1.47015177976171E-2</v>
      </c>
    </row>
    <row r="14" spans="2:37" x14ac:dyDescent="0.2">
      <c r="B14" s="16" t="s">
        <v>96</v>
      </c>
    </row>
    <row r="15" spans="2:37" x14ac:dyDescent="0.2">
      <c r="B15" t="s">
        <v>61</v>
      </c>
    </row>
    <row r="16" spans="2:37" x14ac:dyDescent="0.2">
      <c r="B16" t="s">
        <v>62</v>
      </c>
    </row>
    <row r="18" spans="2:2" x14ac:dyDescent="0.2">
      <c r="B18"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427</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422</v>
      </c>
      <c r="C9" s="17">
        <v>0.18049906868968599</v>
      </c>
      <c r="D9" s="17">
        <v>0.19261107942087</v>
      </c>
      <c r="E9" s="17">
        <v>0.16867483865097099</v>
      </c>
      <c r="F9" s="17"/>
      <c r="G9" s="17">
        <v>0.20267885446850001</v>
      </c>
      <c r="H9" s="17">
        <v>0.25281100650914601</v>
      </c>
      <c r="I9" s="17">
        <v>0.17071259886826801</v>
      </c>
      <c r="J9" s="17">
        <v>0.125616948305705</v>
      </c>
      <c r="K9" s="17">
        <v>0.16805294289234399</v>
      </c>
      <c r="L9" s="17">
        <v>0.16798561028040901</v>
      </c>
      <c r="M9" s="17"/>
      <c r="N9" s="17">
        <v>0.20075410441991601</v>
      </c>
      <c r="O9" s="17">
        <v>0.142137379244721</v>
      </c>
      <c r="P9" s="17">
        <v>0.15961602184173301</v>
      </c>
      <c r="Q9" s="17">
        <v>0.17807082333492599</v>
      </c>
      <c r="R9" s="17">
        <v>0.16132349060082801</v>
      </c>
      <c r="S9" s="17">
        <v>0.134328962261483</v>
      </c>
      <c r="T9" s="17">
        <v>0.19849288371434201</v>
      </c>
      <c r="U9" s="17">
        <v>0.21528169794219101</v>
      </c>
      <c r="V9" s="17">
        <v>0.221810558831286</v>
      </c>
      <c r="W9" s="17">
        <v>0.19483821708357699</v>
      </c>
      <c r="X9" s="17">
        <v>0.20351621555414701</v>
      </c>
      <c r="Y9" s="17">
        <v>0.17055128159801999</v>
      </c>
      <c r="Z9" s="17"/>
      <c r="AA9" s="17">
        <v>0.21430874069564501</v>
      </c>
      <c r="AB9" s="17">
        <v>0.26176467535915299</v>
      </c>
      <c r="AC9" s="17">
        <v>0.14506900978060999</v>
      </c>
      <c r="AD9" s="17">
        <v>0.168043502287026</v>
      </c>
      <c r="AE9" s="17">
        <v>0.127604331905221</v>
      </c>
      <c r="AF9" s="17"/>
      <c r="AG9" s="17">
        <v>0.20154650393478801</v>
      </c>
      <c r="AH9" s="17">
        <v>0.216971371763474</v>
      </c>
      <c r="AI9" s="17">
        <v>0.134281316551944</v>
      </c>
      <c r="AJ9" s="17">
        <v>0.153381611537354</v>
      </c>
      <c r="AK9" s="17">
        <v>0.152831990529913</v>
      </c>
    </row>
    <row r="10" spans="2:37" ht="16" x14ac:dyDescent="0.2">
      <c r="B10" s="18" t="s">
        <v>423</v>
      </c>
      <c r="C10" s="17">
        <v>0.45654985762817002</v>
      </c>
      <c r="D10" s="17">
        <v>0.45927104566451399</v>
      </c>
      <c r="E10" s="17">
        <v>0.45389332486623601</v>
      </c>
      <c r="F10" s="17"/>
      <c r="G10" s="17">
        <v>0.403980331410981</v>
      </c>
      <c r="H10" s="17">
        <v>0.43155598144354701</v>
      </c>
      <c r="I10" s="17">
        <v>0.41023543548973401</v>
      </c>
      <c r="J10" s="17">
        <v>0.45808589429437402</v>
      </c>
      <c r="K10" s="17">
        <v>0.49146258167053603</v>
      </c>
      <c r="L10" s="17">
        <v>0.52444509571680997</v>
      </c>
      <c r="M10" s="17"/>
      <c r="N10" s="17">
        <v>0.42765707351760501</v>
      </c>
      <c r="O10" s="17">
        <v>0.492542935834621</v>
      </c>
      <c r="P10" s="17">
        <v>0.47207290712823502</v>
      </c>
      <c r="Q10" s="17">
        <v>0.52643068765106005</v>
      </c>
      <c r="R10" s="17">
        <v>0.484030989422569</v>
      </c>
      <c r="S10" s="17">
        <v>0.45012396368728103</v>
      </c>
      <c r="T10" s="17">
        <v>0.41811330452916301</v>
      </c>
      <c r="U10" s="17">
        <v>0.48219677356833102</v>
      </c>
      <c r="V10" s="17">
        <v>0.50096464583956601</v>
      </c>
      <c r="W10" s="17">
        <v>0.407794973151897</v>
      </c>
      <c r="X10" s="17">
        <v>0.34933423712061201</v>
      </c>
      <c r="Y10" s="17">
        <v>0.369863864468784</v>
      </c>
      <c r="Z10" s="17"/>
      <c r="AA10" s="17">
        <v>0.42705033395637898</v>
      </c>
      <c r="AB10" s="17">
        <v>0.49900578638350401</v>
      </c>
      <c r="AC10" s="17">
        <v>0.50297732634780501</v>
      </c>
      <c r="AD10" s="17">
        <v>0.47018818275941099</v>
      </c>
      <c r="AE10" s="17">
        <v>0.40561814397768198</v>
      </c>
      <c r="AF10" s="17"/>
      <c r="AG10" s="17">
        <v>0.44444257315915198</v>
      </c>
      <c r="AH10" s="17">
        <v>0.49341047326231602</v>
      </c>
      <c r="AI10" s="17">
        <v>0.50249978502780401</v>
      </c>
      <c r="AJ10" s="17">
        <v>0.45454505566748199</v>
      </c>
      <c r="AK10" s="17">
        <v>0.44772921020946399</v>
      </c>
    </row>
    <row r="11" spans="2:37" ht="16" x14ac:dyDescent="0.2">
      <c r="B11" s="18" t="s">
        <v>424</v>
      </c>
      <c r="C11" s="17">
        <v>0.25969067180361999</v>
      </c>
      <c r="D11" s="17">
        <v>0.25784287196713901</v>
      </c>
      <c r="E11" s="17">
        <v>0.26149456802011001</v>
      </c>
      <c r="F11" s="17"/>
      <c r="G11" s="17">
        <v>0.27511255580046301</v>
      </c>
      <c r="H11" s="17">
        <v>0.23108679499356499</v>
      </c>
      <c r="I11" s="17">
        <v>0.30697876459340701</v>
      </c>
      <c r="J11" s="17">
        <v>0.28252663840277198</v>
      </c>
      <c r="K11" s="17">
        <v>0.26144502278709197</v>
      </c>
      <c r="L11" s="17">
        <v>0.214667904989466</v>
      </c>
      <c r="M11" s="17"/>
      <c r="N11" s="17">
        <v>0.26931697166212498</v>
      </c>
      <c r="O11" s="17">
        <v>0.242158184331527</v>
      </c>
      <c r="P11" s="17">
        <v>0.217451724703667</v>
      </c>
      <c r="Q11" s="17">
        <v>0.20152428533434699</v>
      </c>
      <c r="R11" s="17">
        <v>0.27648681883369502</v>
      </c>
      <c r="S11" s="17">
        <v>0.30162576383478801</v>
      </c>
      <c r="T11" s="17">
        <v>0.281492844613139</v>
      </c>
      <c r="U11" s="17">
        <v>0.27357474879468102</v>
      </c>
      <c r="V11" s="17">
        <v>0.19281352548942701</v>
      </c>
      <c r="W11" s="17">
        <v>0.29113452631895098</v>
      </c>
      <c r="X11" s="17">
        <v>0.34255315447025297</v>
      </c>
      <c r="Y11" s="17">
        <v>0.34982808614220401</v>
      </c>
      <c r="Z11" s="17"/>
      <c r="AA11" s="17">
        <v>0.28304461682722498</v>
      </c>
      <c r="AB11" s="17">
        <v>0.17977781902429499</v>
      </c>
      <c r="AC11" s="17">
        <v>0.25207859027288598</v>
      </c>
      <c r="AD11" s="17">
        <v>0.25145350868191502</v>
      </c>
      <c r="AE11" s="17">
        <v>0.33505035469630401</v>
      </c>
      <c r="AF11" s="17"/>
      <c r="AG11" s="17">
        <v>0.254069462765387</v>
      </c>
      <c r="AH11" s="17">
        <v>0.20990115926667599</v>
      </c>
      <c r="AI11" s="17">
        <v>0.25078749781321602</v>
      </c>
      <c r="AJ11" s="17">
        <v>0.29108100101163198</v>
      </c>
      <c r="AK11" s="17">
        <v>0.29490913982651301</v>
      </c>
    </row>
    <row r="12" spans="2:37" ht="16" x14ac:dyDescent="0.2">
      <c r="B12" s="18" t="s">
        <v>425</v>
      </c>
      <c r="C12" s="17">
        <v>3.4886074481319002E-2</v>
      </c>
      <c r="D12" s="17">
        <v>3.8053692825453601E-2</v>
      </c>
      <c r="E12" s="17">
        <v>3.1793718570547698E-2</v>
      </c>
      <c r="F12" s="17"/>
      <c r="G12" s="17">
        <v>6.2414431111084898E-2</v>
      </c>
      <c r="H12" s="17">
        <v>3.4321716323878503E-2</v>
      </c>
      <c r="I12" s="17">
        <v>3.7707383499697301E-2</v>
      </c>
      <c r="J12" s="17">
        <v>3.5653866922247597E-2</v>
      </c>
      <c r="K12" s="17">
        <v>2.0206344987414401E-2</v>
      </c>
      <c r="L12" s="17">
        <v>2.4080638822036201E-2</v>
      </c>
      <c r="M12" s="17"/>
      <c r="N12" s="17">
        <v>3.9627491164344303E-2</v>
      </c>
      <c r="O12" s="17">
        <v>4.64843842297991E-2</v>
      </c>
      <c r="P12" s="17">
        <v>3.8552107054610797E-2</v>
      </c>
      <c r="Q12" s="17">
        <v>1.8277631517500299E-2</v>
      </c>
      <c r="R12" s="17">
        <v>1.2508480106773899E-2</v>
      </c>
      <c r="S12" s="17">
        <v>7.12909968918264E-2</v>
      </c>
      <c r="T12" s="17">
        <v>3.2853223080753301E-2</v>
      </c>
      <c r="U12" s="17">
        <v>1.08715688887118E-2</v>
      </c>
      <c r="V12" s="17">
        <v>3.4324803472703301E-2</v>
      </c>
      <c r="W12" s="17">
        <v>1.1322388659395E-2</v>
      </c>
      <c r="X12" s="17">
        <v>3.13663162478615E-2</v>
      </c>
      <c r="Y12" s="17">
        <v>6.1706106151767401E-2</v>
      </c>
      <c r="Z12" s="17"/>
      <c r="AA12" s="17">
        <v>2.9330187159235001E-2</v>
      </c>
      <c r="AB12" s="17">
        <v>1.8868033878923999E-2</v>
      </c>
      <c r="AC12" s="17">
        <v>3.8375986144369302E-2</v>
      </c>
      <c r="AD12" s="17">
        <v>4.1902768269052197E-2</v>
      </c>
      <c r="AE12" s="17">
        <v>7.6654682087108003E-2</v>
      </c>
      <c r="AF12" s="17"/>
      <c r="AG12" s="17">
        <v>2.15988125496413E-2</v>
      </c>
      <c r="AH12" s="17">
        <v>2.7821569981160098E-2</v>
      </c>
      <c r="AI12" s="17">
        <v>6.1863695982311499E-2</v>
      </c>
      <c r="AJ12" s="17">
        <v>4.5173386152545202E-2</v>
      </c>
      <c r="AK12" s="17">
        <v>4.8130410432300999E-2</v>
      </c>
    </row>
    <row r="13" spans="2:37" ht="16" x14ac:dyDescent="0.2">
      <c r="B13" s="18" t="s">
        <v>426</v>
      </c>
      <c r="C13" s="17">
        <v>1.28647453104303E-2</v>
      </c>
      <c r="D13" s="17">
        <v>1.41496095384307E-2</v>
      </c>
      <c r="E13" s="17">
        <v>1.1610409384085901E-2</v>
      </c>
      <c r="F13" s="17"/>
      <c r="G13" s="17">
        <v>1.7245378780244999E-2</v>
      </c>
      <c r="H13" s="17">
        <v>1.02566870171663E-2</v>
      </c>
      <c r="I13" s="17">
        <v>1.6295334130109501E-2</v>
      </c>
      <c r="J13" s="17">
        <v>1.4135105834431399E-2</v>
      </c>
      <c r="K13" s="17">
        <v>1.3133197546672399E-2</v>
      </c>
      <c r="L13" s="17">
        <v>8.0933734206672693E-3</v>
      </c>
      <c r="M13" s="17"/>
      <c r="N13" s="17">
        <v>9.3499318513704903E-3</v>
      </c>
      <c r="O13" s="17">
        <v>1.6215420073615299E-2</v>
      </c>
      <c r="P13" s="17">
        <v>2.16369271852264E-2</v>
      </c>
      <c r="Q13" s="17">
        <v>3.84180038449409E-3</v>
      </c>
      <c r="R13" s="17">
        <v>1.22885839407502E-2</v>
      </c>
      <c r="S13" s="17">
        <v>1.7004532563942899E-2</v>
      </c>
      <c r="T13" s="17">
        <v>4.5316676561512198E-3</v>
      </c>
      <c r="U13" s="17">
        <v>9.1780895789402399E-3</v>
      </c>
      <c r="V13" s="17">
        <v>2.1345815120107199E-2</v>
      </c>
      <c r="W13" s="17">
        <v>1.6674039066154601E-2</v>
      </c>
      <c r="X13" s="17">
        <v>7.9193776992505897E-3</v>
      </c>
      <c r="Y13" s="17">
        <v>0</v>
      </c>
      <c r="Z13" s="17"/>
      <c r="AA13" s="17">
        <v>1.0159727474170099E-2</v>
      </c>
      <c r="AB13" s="17">
        <v>9.1497291034186804E-3</v>
      </c>
      <c r="AC13" s="17">
        <v>1.5116321364899699E-2</v>
      </c>
      <c r="AD13" s="17">
        <v>1.4752896065357001E-2</v>
      </c>
      <c r="AE13" s="17">
        <v>1.9163682302009301E-2</v>
      </c>
      <c r="AF13" s="17"/>
      <c r="AG13" s="17">
        <v>7.3789369557917001E-3</v>
      </c>
      <c r="AH13" s="17">
        <v>1.1486058228886599E-2</v>
      </c>
      <c r="AI13" s="17">
        <v>1.4604833723985E-2</v>
      </c>
      <c r="AJ13" s="17">
        <v>3.2414963630596198E-2</v>
      </c>
      <c r="AK13" s="17">
        <v>2.2159989274704799E-2</v>
      </c>
    </row>
    <row r="14" spans="2:37" ht="16" x14ac:dyDescent="0.2">
      <c r="B14" s="18" t="s">
        <v>153</v>
      </c>
      <c r="C14" s="19">
        <v>5.5509582086771703E-2</v>
      </c>
      <c r="D14" s="19">
        <v>3.8071700583594499E-2</v>
      </c>
      <c r="E14" s="19">
        <v>7.2533140508048696E-2</v>
      </c>
      <c r="F14" s="19"/>
      <c r="G14" s="19">
        <v>3.8568448428725498E-2</v>
      </c>
      <c r="H14" s="19">
        <v>3.9967813712696101E-2</v>
      </c>
      <c r="I14" s="19">
        <v>5.8070483418782702E-2</v>
      </c>
      <c r="J14" s="19">
        <v>8.3981546240471397E-2</v>
      </c>
      <c r="K14" s="19">
        <v>4.5699910115940698E-2</v>
      </c>
      <c r="L14" s="19">
        <v>6.0727376770613302E-2</v>
      </c>
      <c r="M14" s="19"/>
      <c r="N14" s="19">
        <v>5.3294427384639E-2</v>
      </c>
      <c r="O14" s="19">
        <v>6.04616962857163E-2</v>
      </c>
      <c r="P14" s="19">
        <v>9.0670312086527496E-2</v>
      </c>
      <c r="Q14" s="19">
        <v>7.1854771777672993E-2</v>
      </c>
      <c r="R14" s="19">
        <v>5.3361637095384301E-2</v>
      </c>
      <c r="S14" s="19">
        <v>2.5625780760679302E-2</v>
      </c>
      <c r="T14" s="19">
        <v>6.4516076406451697E-2</v>
      </c>
      <c r="U14" s="19">
        <v>8.8971212271451907E-3</v>
      </c>
      <c r="V14" s="19">
        <v>2.8740651246910599E-2</v>
      </c>
      <c r="W14" s="19">
        <v>7.8235855720025005E-2</v>
      </c>
      <c r="X14" s="19">
        <v>6.5310698907875497E-2</v>
      </c>
      <c r="Y14" s="19">
        <v>4.80506616392238E-2</v>
      </c>
      <c r="Z14" s="19"/>
      <c r="AA14" s="19">
        <v>3.6106393887347397E-2</v>
      </c>
      <c r="AB14" s="19">
        <v>3.14339562507037E-2</v>
      </c>
      <c r="AC14" s="19">
        <v>4.6382766089429803E-2</v>
      </c>
      <c r="AD14" s="19">
        <v>5.3659141937238398E-2</v>
      </c>
      <c r="AE14" s="19">
        <v>3.5908805031676302E-2</v>
      </c>
      <c r="AF14" s="19"/>
      <c r="AG14" s="19">
        <v>7.0963710635241595E-2</v>
      </c>
      <c r="AH14" s="19">
        <v>4.0409367497487997E-2</v>
      </c>
      <c r="AI14" s="19">
        <v>3.5962870900740102E-2</v>
      </c>
      <c r="AJ14" s="19">
        <v>2.34039820003899E-2</v>
      </c>
      <c r="AK14" s="19">
        <v>3.4239259727103802E-2</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AK18"/>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428</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398</v>
      </c>
      <c r="C9" s="17">
        <v>0.11429288152179</v>
      </c>
      <c r="D9" s="17">
        <v>0.14112508707723401</v>
      </c>
      <c r="E9" s="17">
        <v>8.8098207658364194E-2</v>
      </c>
      <c r="F9" s="17"/>
      <c r="G9" s="17">
        <v>0.17119378911444799</v>
      </c>
      <c r="H9" s="17">
        <v>0.22430443563283101</v>
      </c>
      <c r="I9" s="17">
        <v>0.113306989142614</v>
      </c>
      <c r="J9" s="17">
        <v>7.7722925118608496E-2</v>
      </c>
      <c r="K9" s="17">
        <v>8.0401240177971997E-2</v>
      </c>
      <c r="L9" s="17">
        <v>4.0687462006643103E-2</v>
      </c>
      <c r="M9" s="17"/>
      <c r="N9" s="17">
        <v>0.16680433090036001</v>
      </c>
      <c r="O9" s="17">
        <v>8.8535012782022096E-2</v>
      </c>
      <c r="P9" s="17">
        <v>4.5697211537611103E-2</v>
      </c>
      <c r="Q9" s="17">
        <v>0.114453671959971</v>
      </c>
      <c r="R9" s="17">
        <v>6.9467993496207206E-2</v>
      </c>
      <c r="S9" s="17">
        <v>0.105258185723565</v>
      </c>
      <c r="T9" s="17">
        <v>0.123684632872442</v>
      </c>
      <c r="U9" s="17">
        <v>0.15922185485773299</v>
      </c>
      <c r="V9" s="17">
        <v>0.16322417557417199</v>
      </c>
      <c r="W9" s="17">
        <v>0.115992109115179</v>
      </c>
      <c r="X9" s="17">
        <v>7.4775503544803307E-2</v>
      </c>
      <c r="Y9" s="17">
        <v>9.0011603037231394E-2</v>
      </c>
      <c r="Z9" s="17"/>
      <c r="AA9" s="17">
        <v>0.108769531052202</v>
      </c>
      <c r="AB9" s="17">
        <v>0.21652773316603599</v>
      </c>
      <c r="AC9" s="17">
        <v>5.74019546065965E-2</v>
      </c>
      <c r="AD9" s="17">
        <v>9.9072174577265595E-2</v>
      </c>
      <c r="AE9" s="17">
        <v>0.100063194591684</v>
      </c>
      <c r="AF9" s="17"/>
      <c r="AG9" s="17">
        <v>9.9015693870050506E-2</v>
      </c>
      <c r="AH9" s="17">
        <v>0.16185464851982001</v>
      </c>
      <c r="AI9" s="17">
        <v>5.18467206429057E-2</v>
      </c>
      <c r="AJ9" s="17">
        <v>0.12081002627152</v>
      </c>
      <c r="AK9" s="17">
        <v>9.44237922805507E-2</v>
      </c>
    </row>
    <row r="10" spans="2:37" ht="16" x14ac:dyDescent="0.2">
      <c r="B10" s="18" t="s">
        <v>399</v>
      </c>
      <c r="C10" s="17">
        <v>0.35352306563296099</v>
      </c>
      <c r="D10" s="17">
        <v>0.35030938710986098</v>
      </c>
      <c r="E10" s="17">
        <v>0.35666038733544297</v>
      </c>
      <c r="F10" s="17"/>
      <c r="G10" s="17">
        <v>0.438645297203482</v>
      </c>
      <c r="H10" s="17">
        <v>0.34634933273185903</v>
      </c>
      <c r="I10" s="17">
        <v>0.41317939629519401</v>
      </c>
      <c r="J10" s="17">
        <v>0.35230852656579997</v>
      </c>
      <c r="K10" s="17">
        <v>0.34511518689503801</v>
      </c>
      <c r="L10" s="17">
        <v>0.26134715779331102</v>
      </c>
      <c r="M10" s="17"/>
      <c r="N10" s="17">
        <v>0.43739676482973999</v>
      </c>
      <c r="O10" s="17">
        <v>0.294623826153048</v>
      </c>
      <c r="P10" s="17">
        <v>0.39569665859714498</v>
      </c>
      <c r="Q10" s="17">
        <v>0.30995125971123899</v>
      </c>
      <c r="R10" s="17">
        <v>0.35522698875370401</v>
      </c>
      <c r="S10" s="17">
        <v>0.38436163942396001</v>
      </c>
      <c r="T10" s="17">
        <v>0.26912497811116598</v>
      </c>
      <c r="U10" s="17">
        <v>0.38890756538592602</v>
      </c>
      <c r="V10" s="17">
        <v>0.383888311078108</v>
      </c>
      <c r="W10" s="17">
        <v>0.30144109883187098</v>
      </c>
      <c r="X10" s="17">
        <v>0.284767920454635</v>
      </c>
      <c r="Y10" s="17">
        <v>0.47630783990886799</v>
      </c>
      <c r="Z10" s="17"/>
      <c r="AA10" s="17">
        <v>0.35689153201075002</v>
      </c>
      <c r="AB10" s="17">
        <v>0.41540736823864199</v>
      </c>
      <c r="AC10" s="17">
        <v>0.31791373776276899</v>
      </c>
      <c r="AD10" s="17">
        <v>0.37367319741035698</v>
      </c>
      <c r="AE10" s="17">
        <v>0.37850385439649298</v>
      </c>
      <c r="AF10" s="17"/>
      <c r="AG10" s="17">
        <v>0.333602217923128</v>
      </c>
      <c r="AH10" s="17">
        <v>0.38827165929735602</v>
      </c>
      <c r="AI10" s="17">
        <v>0.34304704130388097</v>
      </c>
      <c r="AJ10" s="17">
        <v>0.364981668637262</v>
      </c>
      <c r="AK10" s="17">
        <v>0.40165780276852198</v>
      </c>
    </row>
    <row r="11" spans="2:37" ht="16" x14ac:dyDescent="0.2">
      <c r="B11" s="18" t="s">
        <v>400</v>
      </c>
      <c r="C11" s="17">
        <v>0.38413205083752899</v>
      </c>
      <c r="D11" s="17">
        <v>0.36852515453002699</v>
      </c>
      <c r="E11" s="17">
        <v>0.39936812816820699</v>
      </c>
      <c r="F11" s="17"/>
      <c r="G11" s="17">
        <v>0.27250378136016801</v>
      </c>
      <c r="H11" s="17">
        <v>0.30565740034036798</v>
      </c>
      <c r="I11" s="17">
        <v>0.37801041272719899</v>
      </c>
      <c r="J11" s="17">
        <v>0.41570318350772001</v>
      </c>
      <c r="K11" s="17">
        <v>0.436445557600114</v>
      </c>
      <c r="L11" s="17">
        <v>0.46581290979088502</v>
      </c>
      <c r="M11" s="17"/>
      <c r="N11" s="17">
        <v>0.28496498930681302</v>
      </c>
      <c r="O11" s="17">
        <v>0.47188502385619202</v>
      </c>
      <c r="P11" s="17">
        <v>0.40948145057560398</v>
      </c>
      <c r="Q11" s="17">
        <v>0.37140436336924798</v>
      </c>
      <c r="R11" s="17">
        <v>0.40409956220119703</v>
      </c>
      <c r="S11" s="17">
        <v>0.37078182199344301</v>
      </c>
      <c r="T11" s="17">
        <v>0.461716806652754</v>
      </c>
      <c r="U11" s="17">
        <v>0.32298445912413098</v>
      </c>
      <c r="V11" s="17">
        <v>0.353637222937354</v>
      </c>
      <c r="W11" s="17">
        <v>0.38254056511102202</v>
      </c>
      <c r="X11" s="17">
        <v>0.438344211876116</v>
      </c>
      <c r="Y11" s="17">
        <v>0.33240597253717502</v>
      </c>
      <c r="Z11" s="17"/>
      <c r="AA11" s="17">
        <v>0.33972267160691999</v>
      </c>
      <c r="AB11" s="17">
        <v>0.29344018433597202</v>
      </c>
      <c r="AC11" s="17">
        <v>0.435419542417256</v>
      </c>
      <c r="AD11" s="17">
        <v>0.374004458737344</v>
      </c>
      <c r="AE11" s="17">
        <v>0.37552923331529903</v>
      </c>
      <c r="AF11" s="17"/>
      <c r="AG11" s="17">
        <v>0.37418650194254499</v>
      </c>
      <c r="AH11" s="17">
        <v>0.348343733047208</v>
      </c>
      <c r="AI11" s="17">
        <v>0.40594413543293101</v>
      </c>
      <c r="AJ11" s="17">
        <v>0.347190510896358</v>
      </c>
      <c r="AK11" s="17">
        <v>0.36092899210249901</v>
      </c>
    </row>
    <row r="12" spans="2:37" ht="16" x14ac:dyDescent="0.2">
      <c r="B12" s="18" t="s">
        <v>401</v>
      </c>
      <c r="C12" s="17">
        <v>0.105075113878807</v>
      </c>
      <c r="D12" s="17">
        <v>0.10193152658306499</v>
      </c>
      <c r="E12" s="17">
        <v>0.108144009717542</v>
      </c>
      <c r="F12" s="17"/>
      <c r="G12" s="17">
        <v>8.6547419842436302E-2</v>
      </c>
      <c r="H12" s="17">
        <v>0.107832141535364</v>
      </c>
      <c r="I12" s="17">
        <v>6.9367179306979804E-2</v>
      </c>
      <c r="J12" s="17">
        <v>9.1846802446369002E-2</v>
      </c>
      <c r="K12" s="17">
        <v>0.104842573390184</v>
      </c>
      <c r="L12" s="17">
        <v>0.15490324971208599</v>
      </c>
      <c r="M12" s="17"/>
      <c r="N12" s="17">
        <v>9.3754294873609603E-2</v>
      </c>
      <c r="O12" s="17">
        <v>0.117626909287165</v>
      </c>
      <c r="P12" s="17">
        <v>0.120452962134606</v>
      </c>
      <c r="Q12" s="17">
        <v>0.12374598640432</v>
      </c>
      <c r="R12" s="17">
        <v>0.103061790980374</v>
      </c>
      <c r="S12" s="17">
        <v>0.126304718306298</v>
      </c>
      <c r="T12" s="17">
        <v>6.7856688555927205E-2</v>
      </c>
      <c r="U12" s="17">
        <v>9.9693652189265305E-2</v>
      </c>
      <c r="V12" s="17">
        <v>8.15872468877233E-2</v>
      </c>
      <c r="W12" s="17">
        <v>0.114108050918981</v>
      </c>
      <c r="X12" s="17">
        <v>0.12985993647024999</v>
      </c>
      <c r="Y12" s="17">
        <v>7.1911330288494196E-2</v>
      </c>
      <c r="Z12" s="17"/>
      <c r="AA12" s="17">
        <v>0.14414585146591699</v>
      </c>
      <c r="AB12" s="17">
        <v>5.8493901419561303E-2</v>
      </c>
      <c r="AC12" s="17">
        <v>0.16189189507882201</v>
      </c>
      <c r="AD12" s="17">
        <v>0.10768345186730401</v>
      </c>
      <c r="AE12" s="17">
        <v>0.119360431309794</v>
      </c>
      <c r="AF12" s="17"/>
      <c r="AG12" s="17">
        <v>0.158999452907189</v>
      </c>
      <c r="AH12" s="17">
        <v>7.2774423050371503E-2</v>
      </c>
      <c r="AI12" s="17">
        <v>0.162055351147672</v>
      </c>
      <c r="AJ12" s="17">
        <v>0.11947642892332699</v>
      </c>
      <c r="AK12" s="17">
        <v>9.4598960109917501E-2</v>
      </c>
    </row>
    <row r="13" spans="2:37" ht="16" x14ac:dyDescent="0.2">
      <c r="B13" s="18" t="s">
        <v>402</v>
      </c>
      <c r="C13" s="19">
        <v>4.2976888128911102E-2</v>
      </c>
      <c r="D13" s="19">
        <v>3.8108844699814702E-2</v>
      </c>
      <c r="E13" s="19">
        <v>4.7729267120443897E-2</v>
      </c>
      <c r="F13" s="19"/>
      <c r="G13" s="19">
        <v>3.1109712479465899E-2</v>
      </c>
      <c r="H13" s="19">
        <v>1.58566897595772E-2</v>
      </c>
      <c r="I13" s="19">
        <v>2.6136022528011501E-2</v>
      </c>
      <c r="J13" s="19">
        <v>6.24185623615039E-2</v>
      </c>
      <c r="K13" s="19">
        <v>3.3195441936691501E-2</v>
      </c>
      <c r="L13" s="19">
        <v>7.7249220697076695E-2</v>
      </c>
      <c r="M13" s="19"/>
      <c r="N13" s="19">
        <v>1.7079620089478099E-2</v>
      </c>
      <c r="O13" s="19">
        <v>2.7329227921572798E-2</v>
      </c>
      <c r="P13" s="19">
        <v>2.86717171550336E-2</v>
      </c>
      <c r="Q13" s="19">
        <v>8.0444718555223199E-2</v>
      </c>
      <c r="R13" s="19">
        <v>6.8143664568518295E-2</v>
      </c>
      <c r="S13" s="19">
        <v>1.32936345527349E-2</v>
      </c>
      <c r="T13" s="19">
        <v>7.7616893807711002E-2</v>
      </c>
      <c r="U13" s="19">
        <v>2.9192468442943698E-2</v>
      </c>
      <c r="V13" s="19">
        <v>1.76630435226411E-2</v>
      </c>
      <c r="W13" s="19">
        <v>8.5918176022946893E-2</v>
      </c>
      <c r="X13" s="19">
        <v>7.2252427654196205E-2</v>
      </c>
      <c r="Y13" s="19">
        <v>2.93632542282312E-2</v>
      </c>
      <c r="Z13" s="19"/>
      <c r="AA13" s="19">
        <v>5.0470413864212103E-2</v>
      </c>
      <c r="AB13" s="19">
        <v>1.6130812839787598E-2</v>
      </c>
      <c r="AC13" s="19">
        <v>2.7372870134556401E-2</v>
      </c>
      <c r="AD13" s="19">
        <v>4.5566717407728698E-2</v>
      </c>
      <c r="AE13" s="19">
        <v>2.6543286386731001E-2</v>
      </c>
      <c r="AF13" s="19"/>
      <c r="AG13" s="19">
        <v>3.41961333570878E-2</v>
      </c>
      <c r="AH13" s="19">
        <v>2.8755536085243501E-2</v>
      </c>
      <c r="AI13" s="19">
        <v>3.7106751472610403E-2</v>
      </c>
      <c r="AJ13" s="19">
        <v>4.7541365271532403E-2</v>
      </c>
      <c r="AK13" s="19">
        <v>4.83904527385106E-2</v>
      </c>
    </row>
    <row r="14" spans="2:37" x14ac:dyDescent="0.2">
      <c r="B14" s="16"/>
    </row>
    <row r="15" spans="2:37" x14ac:dyDescent="0.2">
      <c r="B15" t="s">
        <v>61</v>
      </c>
    </row>
    <row r="16" spans="2:37" x14ac:dyDescent="0.2">
      <c r="B16" t="s">
        <v>62</v>
      </c>
    </row>
    <row r="18" spans="2:2" x14ac:dyDescent="0.2">
      <c r="B18"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AK19"/>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432</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32" x14ac:dyDescent="0.2">
      <c r="B9" s="18" t="s">
        <v>429</v>
      </c>
      <c r="C9" s="17">
        <v>0.467714297656601</v>
      </c>
      <c r="D9" s="17">
        <v>0.49433018114478799</v>
      </c>
      <c r="E9" s="17">
        <v>0.44173080606030801</v>
      </c>
      <c r="F9" s="17"/>
      <c r="G9" s="17">
        <v>0.39946379633397699</v>
      </c>
      <c r="H9" s="17">
        <v>0.48463696896009301</v>
      </c>
      <c r="I9" s="17">
        <v>0.47620055984866</v>
      </c>
      <c r="J9" s="17">
        <v>0.45031187706297299</v>
      </c>
      <c r="K9" s="17">
        <v>0.485221145261299</v>
      </c>
      <c r="L9" s="17">
        <v>0.49458933695856699</v>
      </c>
      <c r="M9" s="17"/>
      <c r="N9" s="17">
        <v>0.43015812080879701</v>
      </c>
      <c r="O9" s="17">
        <v>0.49871389913237302</v>
      </c>
      <c r="P9" s="17">
        <v>0.58442917714440701</v>
      </c>
      <c r="Q9" s="17">
        <v>0.50571221685018397</v>
      </c>
      <c r="R9" s="17">
        <v>0.45458223320018398</v>
      </c>
      <c r="S9" s="17">
        <v>0.40224703120622202</v>
      </c>
      <c r="T9" s="17">
        <v>0.41133620786036801</v>
      </c>
      <c r="U9" s="17">
        <v>0.54338473334646997</v>
      </c>
      <c r="V9" s="17">
        <v>0.52710698163498504</v>
      </c>
      <c r="W9" s="17">
        <v>0.39203987184439298</v>
      </c>
      <c r="X9" s="17">
        <v>0.41843835965175702</v>
      </c>
      <c r="Y9" s="17">
        <v>0.45164842012060402</v>
      </c>
      <c r="Z9" s="17"/>
      <c r="AA9" s="17">
        <v>0.51679359962862403</v>
      </c>
      <c r="AB9" s="17">
        <v>0.526301496413492</v>
      </c>
      <c r="AC9" s="17">
        <v>0.515438551680521</v>
      </c>
      <c r="AD9" s="17">
        <v>0.45684804058573603</v>
      </c>
      <c r="AE9" s="17">
        <v>0.406074438749008</v>
      </c>
      <c r="AF9" s="17"/>
      <c r="AG9" s="17">
        <v>0.51176210917885001</v>
      </c>
      <c r="AH9" s="17">
        <v>0.51762420420321598</v>
      </c>
      <c r="AI9" s="17">
        <v>0.46833870011111101</v>
      </c>
      <c r="AJ9" s="17">
        <v>0.42463056124518</v>
      </c>
      <c r="AK9" s="17">
        <v>0.378616487866129</v>
      </c>
    </row>
    <row r="10" spans="2:37" ht="32" x14ac:dyDescent="0.2">
      <c r="B10" s="18" t="s">
        <v>430</v>
      </c>
      <c r="C10" s="17">
        <v>0.12654291543668</v>
      </c>
      <c r="D10" s="17">
        <v>0.133549769228819</v>
      </c>
      <c r="E10" s="17">
        <v>0.11970254409581001</v>
      </c>
      <c r="F10" s="17"/>
      <c r="G10" s="17">
        <v>0.20290286172559899</v>
      </c>
      <c r="H10" s="17">
        <v>0.167837165940423</v>
      </c>
      <c r="I10" s="17">
        <v>0.13148126546370301</v>
      </c>
      <c r="J10" s="17">
        <v>0.114578794865708</v>
      </c>
      <c r="K10" s="17">
        <v>9.3156883978629201E-2</v>
      </c>
      <c r="L10" s="17">
        <v>7.0685513335636593E-2</v>
      </c>
      <c r="M10" s="17"/>
      <c r="N10" s="17">
        <v>0.13902059942779099</v>
      </c>
      <c r="O10" s="17">
        <v>0.11108647620961799</v>
      </c>
      <c r="P10" s="17">
        <v>0.11774955304689901</v>
      </c>
      <c r="Q10" s="17">
        <v>9.4785570064581298E-2</v>
      </c>
      <c r="R10" s="17">
        <v>0.120213305184356</v>
      </c>
      <c r="S10" s="17">
        <v>0.19865041126744501</v>
      </c>
      <c r="T10" s="17">
        <v>0.12993873815607701</v>
      </c>
      <c r="U10" s="17">
        <v>0.150221500783812</v>
      </c>
      <c r="V10" s="17">
        <v>0.10841164127005801</v>
      </c>
      <c r="W10" s="17">
        <v>0.15680024370966</v>
      </c>
      <c r="X10" s="17">
        <v>7.3167792907210594E-2</v>
      </c>
      <c r="Y10" s="17">
        <v>7.6339245888764701E-2</v>
      </c>
      <c r="Z10" s="17"/>
      <c r="AA10" s="17">
        <v>0.128808658611621</v>
      </c>
      <c r="AB10" s="17">
        <v>0.15602956644386601</v>
      </c>
      <c r="AC10" s="17">
        <v>0.119049000807067</v>
      </c>
      <c r="AD10" s="17">
        <v>0.137191515533891</v>
      </c>
      <c r="AE10" s="17">
        <v>0.17162540813775901</v>
      </c>
      <c r="AF10" s="17"/>
      <c r="AG10" s="17">
        <v>0.101895884276237</v>
      </c>
      <c r="AH10" s="17">
        <v>0.13003018929011501</v>
      </c>
      <c r="AI10" s="17">
        <v>0.13941592001242201</v>
      </c>
      <c r="AJ10" s="17">
        <v>0.15627333234087101</v>
      </c>
      <c r="AK10" s="17">
        <v>0.17469772279085699</v>
      </c>
    </row>
    <row r="11" spans="2:37" ht="32" x14ac:dyDescent="0.2">
      <c r="B11" s="18" t="s">
        <v>431</v>
      </c>
      <c r="C11" s="17">
        <v>0.108798131953697</v>
      </c>
      <c r="D11" s="17">
        <v>0.113186819980888</v>
      </c>
      <c r="E11" s="17">
        <v>0.104513718906732</v>
      </c>
      <c r="F11" s="17"/>
      <c r="G11" s="17">
        <v>0.140867407059585</v>
      </c>
      <c r="H11" s="17">
        <v>0.16536833121511199</v>
      </c>
      <c r="I11" s="17">
        <v>0.11050934605419099</v>
      </c>
      <c r="J11" s="17">
        <v>9.6436984815677695E-2</v>
      </c>
      <c r="K11" s="17">
        <v>6.5399353450419598E-2</v>
      </c>
      <c r="L11" s="17">
        <v>7.9475981703346396E-2</v>
      </c>
      <c r="M11" s="17"/>
      <c r="N11" s="17">
        <v>0.134065796156704</v>
      </c>
      <c r="O11" s="17">
        <v>9.7957303508682605E-2</v>
      </c>
      <c r="P11" s="17">
        <v>9.5866045276006701E-2</v>
      </c>
      <c r="Q11" s="17">
        <v>9.7959404325840896E-2</v>
      </c>
      <c r="R11" s="17">
        <v>7.5981188184849793E-2</v>
      </c>
      <c r="S11" s="17">
        <v>0.117466185070546</v>
      </c>
      <c r="T11" s="17">
        <v>0.10265097781014799</v>
      </c>
      <c r="U11" s="17">
        <v>8.4519132542367398E-2</v>
      </c>
      <c r="V11" s="17">
        <v>0.118745770016821</v>
      </c>
      <c r="W11" s="17">
        <v>8.4918546599642403E-2</v>
      </c>
      <c r="X11" s="17">
        <v>0.15450883159452899</v>
      </c>
      <c r="Y11" s="17">
        <v>0.163120107893859</v>
      </c>
      <c r="Z11" s="17"/>
      <c r="AA11" s="17">
        <v>0.119762663629616</v>
      </c>
      <c r="AB11" s="17">
        <v>0.108655113610325</v>
      </c>
      <c r="AC11" s="17">
        <v>9.6038119616709397E-2</v>
      </c>
      <c r="AD11" s="17">
        <v>0.121122028554287</v>
      </c>
      <c r="AE11" s="17">
        <v>0.13648749815838801</v>
      </c>
      <c r="AF11" s="17"/>
      <c r="AG11" s="17">
        <v>0.106722846828781</v>
      </c>
      <c r="AH11" s="17">
        <v>9.6204119876441799E-2</v>
      </c>
      <c r="AI11" s="17">
        <v>0.100287272412051</v>
      </c>
      <c r="AJ11" s="17">
        <v>0.145845852482652</v>
      </c>
      <c r="AK11" s="17">
        <v>0.181548854391369</v>
      </c>
    </row>
    <row r="12" spans="2:37" ht="16" x14ac:dyDescent="0.2">
      <c r="B12" s="18" t="s">
        <v>126</v>
      </c>
      <c r="C12" s="17">
        <v>0</v>
      </c>
      <c r="D12" s="17">
        <v>0</v>
      </c>
      <c r="E12" s="17">
        <v>0</v>
      </c>
      <c r="F12" s="17"/>
      <c r="G12" s="17">
        <v>0</v>
      </c>
      <c r="H12" s="17">
        <v>0</v>
      </c>
      <c r="I12" s="17">
        <v>0</v>
      </c>
      <c r="J12" s="17">
        <v>0</v>
      </c>
      <c r="K12" s="17">
        <v>0</v>
      </c>
      <c r="L12" s="17">
        <v>0</v>
      </c>
      <c r="M12" s="17"/>
      <c r="N12" s="17">
        <v>0</v>
      </c>
      <c r="O12" s="17">
        <v>0</v>
      </c>
      <c r="P12" s="17">
        <v>0</v>
      </c>
      <c r="Q12" s="17">
        <v>0</v>
      </c>
      <c r="R12" s="17">
        <v>0</v>
      </c>
      <c r="S12" s="17">
        <v>0</v>
      </c>
      <c r="T12" s="17">
        <v>0</v>
      </c>
      <c r="U12" s="17">
        <v>0</v>
      </c>
      <c r="V12" s="17">
        <v>0</v>
      </c>
      <c r="W12" s="17">
        <v>0</v>
      </c>
      <c r="X12" s="17">
        <v>0</v>
      </c>
      <c r="Y12" s="17">
        <v>0</v>
      </c>
      <c r="Z12" s="17"/>
      <c r="AA12" s="17">
        <v>0</v>
      </c>
      <c r="AB12" s="17">
        <v>0</v>
      </c>
      <c r="AC12" s="17">
        <v>0</v>
      </c>
      <c r="AD12" s="17">
        <v>0</v>
      </c>
      <c r="AE12" s="17">
        <v>0</v>
      </c>
      <c r="AF12" s="17"/>
      <c r="AG12" s="17">
        <v>0</v>
      </c>
      <c r="AH12" s="17">
        <v>0</v>
      </c>
      <c r="AI12" s="17">
        <v>0</v>
      </c>
      <c r="AJ12" s="17">
        <v>0</v>
      </c>
      <c r="AK12" s="17">
        <v>0</v>
      </c>
    </row>
    <row r="13" spans="2:37" ht="16" x14ac:dyDescent="0.2">
      <c r="B13" s="18" t="s">
        <v>73</v>
      </c>
      <c r="C13" s="17">
        <v>0</v>
      </c>
      <c r="D13" s="17">
        <v>0</v>
      </c>
      <c r="E13" s="17">
        <v>0</v>
      </c>
      <c r="F13" s="17"/>
      <c r="G13" s="17">
        <v>0</v>
      </c>
      <c r="H13" s="17">
        <v>0</v>
      </c>
      <c r="I13" s="17">
        <v>0</v>
      </c>
      <c r="J13" s="17">
        <v>0</v>
      </c>
      <c r="K13" s="17">
        <v>0</v>
      </c>
      <c r="L13" s="17">
        <v>0</v>
      </c>
      <c r="M13" s="17"/>
      <c r="N13" s="17">
        <v>0</v>
      </c>
      <c r="O13" s="17">
        <v>0</v>
      </c>
      <c r="P13" s="17">
        <v>0</v>
      </c>
      <c r="Q13" s="17">
        <v>0</v>
      </c>
      <c r="R13" s="17">
        <v>0</v>
      </c>
      <c r="S13" s="17">
        <v>0</v>
      </c>
      <c r="T13" s="17">
        <v>0</v>
      </c>
      <c r="U13" s="17">
        <v>0</v>
      </c>
      <c r="V13" s="17">
        <v>0</v>
      </c>
      <c r="W13" s="17">
        <v>0</v>
      </c>
      <c r="X13" s="17">
        <v>0</v>
      </c>
      <c r="Y13" s="17">
        <v>0</v>
      </c>
      <c r="Z13" s="17"/>
      <c r="AA13" s="17">
        <v>0</v>
      </c>
      <c r="AB13" s="17">
        <v>0</v>
      </c>
      <c r="AC13" s="17">
        <v>0</v>
      </c>
      <c r="AD13" s="17">
        <v>0</v>
      </c>
      <c r="AE13" s="17">
        <v>0</v>
      </c>
      <c r="AF13" s="17"/>
      <c r="AG13" s="17">
        <v>0</v>
      </c>
      <c r="AH13" s="17">
        <v>0</v>
      </c>
      <c r="AI13" s="17">
        <v>0</v>
      </c>
      <c r="AJ13" s="17">
        <v>0</v>
      </c>
      <c r="AK13" s="17">
        <v>0</v>
      </c>
    </row>
    <row r="14" spans="2:37" ht="16" x14ac:dyDescent="0.2">
      <c r="B14" s="18" t="s">
        <v>153</v>
      </c>
      <c r="C14" s="19">
        <v>0.29694465495302003</v>
      </c>
      <c r="D14" s="19">
        <v>0.25893322964550802</v>
      </c>
      <c r="E14" s="19">
        <v>0.33405293093715099</v>
      </c>
      <c r="F14" s="19"/>
      <c r="G14" s="19">
        <v>0.25676593488083999</v>
      </c>
      <c r="H14" s="19">
        <v>0.182157533884371</v>
      </c>
      <c r="I14" s="19">
        <v>0.28180882863344497</v>
      </c>
      <c r="J14" s="19">
        <v>0.33867234325564199</v>
      </c>
      <c r="K14" s="19">
        <v>0.35622261730965099</v>
      </c>
      <c r="L14" s="19">
        <v>0.35524916800245199</v>
      </c>
      <c r="M14" s="19"/>
      <c r="N14" s="19">
        <v>0.296755483606708</v>
      </c>
      <c r="O14" s="19">
        <v>0.29224232114932602</v>
      </c>
      <c r="P14" s="19">
        <v>0.20195522453268799</v>
      </c>
      <c r="Q14" s="19">
        <v>0.30154280875939399</v>
      </c>
      <c r="R14" s="19">
        <v>0.34922327343061099</v>
      </c>
      <c r="S14" s="19">
        <v>0.28163637245578799</v>
      </c>
      <c r="T14" s="19">
        <v>0.35607407617340597</v>
      </c>
      <c r="U14" s="19">
        <v>0.22187463332735</v>
      </c>
      <c r="V14" s="19">
        <v>0.24573560707813499</v>
      </c>
      <c r="W14" s="19">
        <v>0.36624133784630503</v>
      </c>
      <c r="X14" s="19">
        <v>0.353885015846504</v>
      </c>
      <c r="Y14" s="19">
        <v>0.30889222609677203</v>
      </c>
      <c r="Z14" s="19"/>
      <c r="AA14" s="19">
        <v>0.23463507813014001</v>
      </c>
      <c r="AB14" s="19">
        <v>0.20901382353231601</v>
      </c>
      <c r="AC14" s="19">
        <v>0.26947432789570303</v>
      </c>
      <c r="AD14" s="19">
        <v>0.284838415326086</v>
      </c>
      <c r="AE14" s="19">
        <v>0.28581265495484598</v>
      </c>
      <c r="AF14" s="19"/>
      <c r="AG14" s="19">
        <v>0.27961915971613199</v>
      </c>
      <c r="AH14" s="19">
        <v>0.25614148663022801</v>
      </c>
      <c r="AI14" s="19">
        <v>0.29195810746441703</v>
      </c>
      <c r="AJ14" s="19">
        <v>0.27325025393129598</v>
      </c>
      <c r="AK14" s="19">
        <v>0.26513693495164598</v>
      </c>
    </row>
    <row r="15" spans="2:37" x14ac:dyDescent="0.2">
      <c r="B15" s="16"/>
    </row>
    <row r="16" spans="2:37" x14ac:dyDescent="0.2">
      <c r="B16" t="s">
        <v>61</v>
      </c>
    </row>
    <row r="17" spans="2:2" x14ac:dyDescent="0.2">
      <c r="B17" t="s">
        <v>62</v>
      </c>
    </row>
    <row r="19" spans="2:2" x14ac:dyDescent="0.2">
      <c r="B19"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AK17"/>
  <sheetViews>
    <sheetView showGridLines="0" workbookViewId="0">
      <pane xSplit="2" topLeftCell="C1" activePane="topRight" state="frozen"/>
      <selection pane="topRight"/>
    </sheetView>
  </sheetViews>
  <sheetFormatPr baseColWidth="10" defaultRowHeight="15" x14ac:dyDescent="0.2"/>
  <cols>
    <col min="2" max="2" width="25.6640625" customWidth="1"/>
    <col min="3" max="5" width="10.6640625" customWidth="1"/>
    <col min="6" max="6" width="2.1640625" customWidth="1"/>
    <col min="7" max="12" width="10.6640625" customWidth="1"/>
    <col min="13" max="13" width="2.1640625" customWidth="1"/>
    <col min="14" max="25" width="10.6640625" customWidth="1"/>
    <col min="26" max="26" width="2.1640625" customWidth="1"/>
    <col min="27" max="31" width="10.6640625" customWidth="1"/>
    <col min="32" max="32" width="2.1640625" customWidth="1"/>
    <col min="33" max="37" width="10.6640625" customWidth="1"/>
    <col min="38" max="38" width="2.1640625" customWidth="1"/>
  </cols>
  <sheetData>
    <row r="2" spans="2:37" ht="40" customHeight="1" x14ac:dyDescent="0.2">
      <c r="D2" s="27" t="s">
        <v>436</v>
      </c>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5" spans="2:37" ht="30" customHeight="1" x14ac:dyDescent="0.2">
      <c r="B5" s="15"/>
      <c r="C5" s="15"/>
      <c r="D5" s="26" t="s">
        <v>47</v>
      </c>
      <c r="E5" s="26"/>
      <c r="F5" s="15"/>
      <c r="G5" s="26" t="s">
        <v>48</v>
      </c>
      <c r="H5" s="26"/>
      <c r="I5" s="26"/>
      <c r="J5" s="26"/>
      <c r="K5" s="26"/>
      <c r="L5" s="26"/>
      <c r="M5" s="15"/>
      <c r="N5" s="26" t="s">
        <v>49</v>
      </c>
      <c r="O5" s="26"/>
      <c r="P5" s="26"/>
      <c r="Q5" s="26"/>
      <c r="R5" s="26"/>
      <c r="S5" s="26"/>
      <c r="T5" s="26"/>
      <c r="U5" s="26"/>
      <c r="V5" s="26"/>
      <c r="W5" s="26"/>
      <c r="X5" s="26"/>
      <c r="Y5" s="26"/>
      <c r="Z5" s="15"/>
      <c r="AA5" s="26" t="s">
        <v>50</v>
      </c>
      <c r="AB5" s="26"/>
      <c r="AC5" s="26"/>
      <c r="AD5" s="26"/>
      <c r="AE5" s="26"/>
      <c r="AF5" s="15"/>
      <c r="AG5" s="26" t="s">
        <v>51</v>
      </c>
      <c r="AH5" s="26"/>
      <c r="AI5" s="26"/>
      <c r="AJ5" s="26"/>
      <c r="AK5" s="26"/>
    </row>
    <row r="6" spans="2:37" ht="48" x14ac:dyDescent="0.2">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W6" s="12" t="s">
        <v>36</v>
      </c>
      <c r="X6" s="12" t="s">
        <v>37</v>
      </c>
      <c r="Y6" s="12" t="s">
        <v>38</v>
      </c>
      <c r="AA6" s="12" t="s">
        <v>39</v>
      </c>
      <c r="AB6" s="12" t="s">
        <v>40</v>
      </c>
      <c r="AC6" s="12" t="s">
        <v>41</v>
      </c>
      <c r="AD6" s="12" t="s">
        <v>42</v>
      </c>
      <c r="AE6" s="12" t="s">
        <v>43</v>
      </c>
      <c r="AG6" s="12" t="s">
        <v>44</v>
      </c>
      <c r="AH6" s="12" t="s">
        <v>45</v>
      </c>
      <c r="AI6" s="12" t="s">
        <v>41</v>
      </c>
      <c r="AJ6" s="12" t="s">
        <v>42</v>
      </c>
      <c r="AK6" s="12" t="s">
        <v>46</v>
      </c>
    </row>
    <row r="7" spans="2:37" ht="30" customHeight="1" x14ac:dyDescent="0.2">
      <c r="B7" s="10" t="s">
        <v>19</v>
      </c>
      <c r="C7" s="10">
        <v>2004</v>
      </c>
      <c r="D7" s="10">
        <v>1056</v>
      </c>
      <c r="E7" s="10">
        <v>948</v>
      </c>
      <c r="F7" s="10"/>
      <c r="G7" s="10">
        <v>272</v>
      </c>
      <c r="H7" s="10">
        <v>358</v>
      </c>
      <c r="I7" s="10">
        <v>373</v>
      </c>
      <c r="J7" s="10">
        <v>371</v>
      </c>
      <c r="K7" s="10">
        <v>314</v>
      </c>
      <c r="L7" s="10">
        <v>316</v>
      </c>
      <c r="M7" s="10"/>
      <c r="N7" s="10">
        <v>268</v>
      </c>
      <c r="O7" s="10">
        <v>274</v>
      </c>
      <c r="P7" s="10">
        <v>167</v>
      </c>
      <c r="Q7" s="10">
        <v>172</v>
      </c>
      <c r="R7" s="10">
        <v>143</v>
      </c>
      <c r="S7" s="10">
        <v>179</v>
      </c>
      <c r="T7" s="10">
        <v>166</v>
      </c>
      <c r="U7" s="10">
        <v>92</v>
      </c>
      <c r="V7" s="10">
        <v>209</v>
      </c>
      <c r="W7" s="10">
        <v>167</v>
      </c>
      <c r="X7" s="10">
        <v>107</v>
      </c>
      <c r="Y7" s="10">
        <v>60</v>
      </c>
      <c r="Z7" s="10"/>
      <c r="AA7" s="10">
        <v>313</v>
      </c>
      <c r="AB7" s="10">
        <v>454</v>
      </c>
      <c r="AC7" s="10">
        <v>201</v>
      </c>
      <c r="AD7" s="10">
        <v>460</v>
      </c>
      <c r="AE7" s="10">
        <v>179</v>
      </c>
      <c r="AF7" s="10"/>
      <c r="AG7" s="10">
        <v>365</v>
      </c>
      <c r="AH7" s="10">
        <v>688</v>
      </c>
      <c r="AI7" s="10">
        <v>177</v>
      </c>
      <c r="AJ7" s="10">
        <v>228</v>
      </c>
      <c r="AK7" s="10">
        <v>103</v>
      </c>
    </row>
    <row r="8" spans="2:37" ht="30" customHeight="1" x14ac:dyDescent="0.2">
      <c r="B8" s="11" t="s">
        <v>20</v>
      </c>
      <c r="C8" s="11">
        <v>2004</v>
      </c>
      <c r="D8" s="11">
        <v>990</v>
      </c>
      <c r="E8" s="11">
        <v>1014</v>
      </c>
      <c r="F8" s="11"/>
      <c r="G8" s="11">
        <v>278</v>
      </c>
      <c r="H8" s="11">
        <v>341</v>
      </c>
      <c r="I8" s="11">
        <v>341</v>
      </c>
      <c r="J8" s="11">
        <v>341</v>
      </c>
      <c r="K8" s="11">
        <v>282</v>
      </c>
      <c r="L8" s="11">
        <v>421</v>
      </c>
      <c r="M8" s="11"/>
      <c r="N8" s="11">
        <v>281</v>
      </c>
      <c r="O8" s="11">
        <v>261</v>
      </c>
      <c r="P8" s="11">
        <v>160</v>
      </c>
      <c r="Q8" s="11">
        <v>180</v>
      </c>
      <c r="R8" s="11">
        <v>140</v>
      </c>
      <c r="S8" s="11">
        <v>180</v>
      </c>
      <c r="T8" s="11">
        <v>160</v>
      </c>
      <c r="U8" s="11">
        <v>80</v>
      </c>
      <c r="V8" s="11">
        <v>221</v>
      </c>
      <c r="W8" s="11">
        <v>181</v>
      </c>
      <c r="X8" s="11">
        <v>100</v>
      </c>
      <c r="Y8" s="11">
        <v>60</v>
      </c>
      <c r="Z8" s="11"/>
      <c r="AA8" s="11">
        <v>309</v>
      </c>
      <c r="AB8" s="11">
        <v>438</v>
      </c>
      <c r="AC8" s="11">
        <v>204</v>
      </c>
      <c r="AD8" s="11">
        <v>469</v>
      </c>
      <c r="AE8" s="11">
        <v>177</v>
      </c>
      <c r="AF8" s="11"/>
      <c r="AG8" s="11">
        <v>368</v>
      </c>
      <c r="AH8" s="11">
        <v>668</v>
      </c>
      <c r="AI8" s="11">
        <v>178</v>
      </c>
      <c r="AJ8" s="11">
        <v>229</v>
      </c>
      <c r="AK8" s="11">
        <v>102</v>
      </c>
    </row>
    <row r="9" spans="2:37" ht="16" x14ac:dyDescent="0.2">
      <c r="B9" s="18" t="s">
        <v>433</v>
      </c>
      <c r="C9" s="17">
        <v>0.28825228979670098</v>
      </c>
      <c r="D9" s="17">
        <v>0.29963364168752998</v>
      </c>
      <c r="E9" s="17">
        <v>0.27714135818546698</v>
      </c>
      <c r="F9" s="17"/>
      <c r="G9" s="17">
        <v>0.33246081754261098</v>
      </c>
      <c r="H9" s="17">
        <v>0.39098874421957902</v>
      </c>
      <c r="I9" s="17">
        <v>0.23531817421699699</v>
      </c>
      <c r="J9" s="17">
        <v>0.24753120545892501</v>
      </c>
      <c r="K9" s="17">
        <v>0.244194094938053</v>
      </c>
      <c r="L9" s="17">
        <v>0.28121565852730701</v>
      </c>
      <c r="M9" s="17"/>
      <c r="N9" s="17">
        <v>0.36292194730344401</v>
      </c>
      <c r="O9" s="17">
        <v>0.26784727913539502</v>
      </c>
      <c r="P9" s="17">
        <v>0.26993860988611501</v>
      </c>
      <c r="Q9" s="17">
        <v>0.32166060155273302</v>
      </c>
      <c r="R9" s="17">
        <v>0.211913569719684</v>
      </c>
      <c r="S9" s="17">
        <v>0.24364807755168399</v>
      </c>
      <c r="T9" s="17">
        <v>0.25823859221595702</v>
      </c>
      <c r="U9" s="17">
        <v>0.37956794570271601</v>
      </c>
      <c r="V9" s="17">
        <v>0.34485189708078601</v>
      </c>
      <c r="W9" s="17">
        <v>0.26852100169114401</v>
      </c>
      <c r="X9" s="17">
        <v>0.207862265382701</v>
      </c>
      <c r="Y9" s="17">
        <v>0.23105111984986601</v>
      </c>
      <c r="Z9" s="17"/>
      <c r="AA9" s="17">
        <v>0.30388420800740001</v>
      </c>
      <c r="AB9" s="17">
        <v>0.407522181916463</v>
      </c>
      <c r="AC9" s="17">
        <v>0.27820955736605502</v>
      </c>
      <c r="AD9" s="17">
        <v>0.25930781251574703</v>
      </c>
      <c r="AE9" s="17">
        <v>0.25207954778455999</v>
      </c>
      <c r="AF9" s="17"/>
      <c r="AG9" s="17">
        <v>0.29242898093363701</v>
      </c>
      <c r="AH9" s="17">
        <v>0.34025685939161299</v>
      </c>
      <c r="AI9" s="17">
        <v>0.25274923938406102</v>
      </c>
      <c r="AJ9" s="17">
        <v>0.25790382290240998</v>
      </c>
      <c r="AK9" s="17">
        <v>0.300777929651737</v>
      </c>
    </row>
    <row r="10" spans="2:37" ht="16" x14ac:dyDescent="0.2">
      <c r="B10" s="18" t="s">
        <v>434</v>
      </c>
      <c r="C10" s="17">
        <v>0.46856972982601502</v>
      </c>
      <c r="D10" s="17">
        <v>0.47109979602418001</v>
      </c>
      <c r="E10" s="17">
        <v>0.46609977785815598</v>
      </c>
      <c r="F10" s="17"/>
      <c r="G10" s="17">
        <v>0.45787943852892798</v>
      </c>
      <c r="H10" s="17">
        <v>0.419807989463724</v>
      </c>
      <c r="I10" s="17">
        <v>0.54190434592603298</v>
      </c>
      <c r="J10" s="17">
        <v>0.44428451825385601</v>
      </c>
      <c r="K10" s="17">
        <v>0.515561975607428</v>
      </c>
      <c r="L10" s="17">
        <v>0.44388551211914201</v>
      </c>
      <c r="M10" s="17"/>
      <c r="N10" s="17">
        <v>0.44560008811086799</v>
      </c>
      <c r="O10" s="17">
        <v>0.48128254955058603</v>
      </c>
      <c r="P10" s="17">
        <v>0.49837529710793299</v>
      </c>
      <c r="Q10" s="17">
        <v>0.43492343008712903</v>
      </c>
      <c r="R10" s="17">
        <v>0.50921907713632597</v>
      </c>
      <c r="S10" s="17">
        <v>0.50595151242469105</v>
      </c>
      <c r="T10" s="17">
        <v>0.415601770617887</v>
      </c>
      <c r="U10" s="17">
        <v>0.48277526671642901</v>
      </c>
      <c r="V10" s="17">
        <v>0.46974644935389298</v>
      </c>
      <c r="W10" s="17">
        <v>0.45352839127038702</v>
      </c>
      <c r="X10" s="17">
        <v>0.43897722144660001</v>
      </c>
      <c r="Y10" s="17">
        <v>0.54803204591642196</v>
      </c>
      <c r="Z10" s="17"/>
      <c r="AA10" s="17">
        <v>0.500791285191025</v>
      </c>
      <c r="AB10" s="17">
        <v>0.467556777746234</v>
      </c>
      <c r="AC10" s="17">
        <v>0.50232622210986499</v>
      </c>
      <c r="AD10" s="17">
        <v>0.46546804109041401</v>
      </c>
      <c r="AE10" s="17">
        <v>0.52587047451086899</v>
      </c>
      <c r="AF10" s="17"/>
      <c r="AG10" s="17">
        <v>0.47872732853269401</v>
      </c>
      <c r="AH10" s="17">
        <v>0.491647028771178</v>
      </c>
      <c r="AI10" s="17">
        <v>0.49696774928714499</v>
      </c>
      <c r="AJ10" s="17">
        <v>0.44549724536714203</v>
      </c>
      <c r="AK10" s="17">
        <v>0.45343825407937</v>
      </c>
    </row>
    <row r="11" spans="2:37" ht="16" x14ac:dyDescent="0.2">
      <c r="B11" s="18" t="s">
        <v>435</v>
      </c>
      <c r="C11" s="17">
        <v>9.9996492312261903E-2</v>
      </c>
      <c r="D11" s="17">
        <v>0.110682386596439</v>
      </c>
      <c r="E11" s="17">
        <v>8.9564494274133599E-2</v>
      </c>
      <c r="F11" s="17"/>
      <c r="G11" s="17">
        <v>9.4897244967771396E-2</v>
      </c>
      <c r="H11" s="17">
        <v>0.11342477355740201</v>
      </c>
      <c r="I11" s="17">
        <v>8.8947863622073395E-2</v>
      </c>
      <c r="J11" s="17">
        <v>0.120370837123897</v>
      </c>
      <c r="K11" s="17">
        <v>0.11067436461463399</v>
      </c>
      <c r="L11" s="17">
        <v>7.7779017896905403E-2</v>
      </c>
      <c r="M11" s="17"/>
      <c r="N11" s="17">
        <v>9.7935161963436504E-2</v>
      </c>
      <c r="O11" s="17">
        <v>9.7786119735832205E-2</v>
      </c>
      <c r="P11" s="17">
        <v>8.9765256864619697E-2</v>
      </c>
      <c r="Q11" s="17">
        <v>7.8251617906600401E-2</v>
      </c>
      <c r="R11" s="17">
        <v>0.10517211426462</v>
      </c>
      <c r="S11" s="17">
        <v>9.8346724368501601E-2</v>
      </c>
      <c r="T11" s="17">
        <v>0.15647080215107401</v>
      </c>
      <c r="U11" s="17">
        <v>7.9039546725170801E-2</v>
      </c>
      <c r="V11" s="17">
        <v>8.5814642737840396E-2</v>
      </c>
      <c r="W11" s="17">
        <v>8.7917184920999703E-2</v>
      </c>
      <c r="X11" s="17">
        <v>0.17055610657138501</v>
      </c>
      <c r="Y11" s="17">
        <v>5.3067071724188897E-2</v>
      </c>
      <c r="Z11" s="17"/>
      <c r="AA11" s="17">
        <v>9.5095263034291902E-2</v>
      </c>
      <c r="AB11" s="17">
        <v>5.55074598069491E-2</v>
      </c>
      <c r="AC11" s="17">
        <v>6.7965880658373903E-2</v>
      </c>
      <c r="AD11" s="17">
        <v>0.123319902708907</v>
      </c>
      <c r="AE11" s="17">
        <v>0.152011166925027</v>
      </c>
      <c r="AF11" s="17"/>
      <c r="AG11" s="17">
        <v>9.6686074409994896E-2</v>
      </c>
      <c r="AH11" s="17">
        <v>6.0265567810957897E-2</v>
      </c>
      <c r="AI11" s="17">
        <v>0.112037311262092</v>
      </c>
      <c r="AJ11" s="17">
        <v>0.164904690864251</v>
      </c>
      <c r="AK11" s="17">
        <v>0.121549877971486</v>
      </c>
    </row>
    <row r="12" spans="2:37" ht="16" x14ac:dyDescent="0.2">
      <c r="B12" s="18" t="s">
        <v>153</v>
      </c>
      <c r="C12" s="19">
        <v>0.14318148806501901</v>
      </c>
      <c r="D12" s="19">
        <v>0.11858417569185301</v>
      </c>
      <c r="E12" s="19">
        <v>0.16719436968224499</v>
      </c>
      <c r="F12" s="19"/>
      <c r="G12" s="19">
        <v>0.11476249896068901</v>
      </c>
      <c r="H12" s="19">
        <v>7.5778492759293603E-2</v>
      </c>
      <c r="I12" s="19">
        <v>0.133829616234896</v>
      </c>
      <c r="J12" s="19">
        <v>0.18781343916332299</v>
      </c>
      <c r="K12" s="19">
        <v>0.12956956483988499</v>
      </c>
      <c r="L12" s="19">
        <v>0.197119811456647</v>
      </c>
      <c r="M12" s="19"/>
      <c r="N12" s="19">
        <v>9.3542802622251703E-2</v>
      </c>
      <c r="O12" s="19">
        <v>0.153084051578187</v>
      </c>
      <c r="P12" s="19">
        <v>0.141920836141332</v>
      </c>
      <c r="Q12" s="19">
        <v>0.165164350453539</v>
      </c>
      <c r="R12" s="19">
        <v>0.17369523887937</v>
      </c>
      <c r="S12" s="19">
        <v>0.152053685655124</v>
      </c>
      <c r="T12" s="19">
        <v>0.169688835015081</v>
      </c>
      <c r="U12" s="19">
        <v>5.86172408556839E-2</v>
      </c>
      <c r="V12" s="19">
        <v>9.9587010827479394E-2</v>
      </c>
      <c r="W12" s="19">
        <v>0.19003342211746899</v>
      </c>
      <c r="X12" s="19">
        <v>0.18260440659931401</v>
      </c>
      <c r="Y12" s="19">
        <v>0.16784976250952299</v>
      </c>
      <c r="Z12" s="19"/>
      <c r="AA12" s="19">
        <v>0.100229243767284</v>
      </c>
      <c r="AB12" s="19">
        <v>6.9413580530352501E-2</v>
      </c>
      <c r="AC12" s="19">
        <v>0.15149833986570599</v>
      </c>
      <c r="AD12" s="19">
        <v>0.15190424368493199</v>
      </c>
      <c r="AE12" s="19">
        <v>7.0038810779544006E-2</v>
      </c>
      <c r="AF12" s="19"/>
      <c r="AG12" s="19">
        <v>0.13215761612367499</v>
      </c>
      <c r="AH12" s="19">
        <v>0.107830544026251</v>
      </c>
      <c r="AI12" s="19">
        <v>0.138245700066702</v>
      </c>
      <c r="AJ12" s="19">
        <v>0.13169424086619599</v>
      </c>
      <c r="AK12" s="19">
        <v>0.124233938297407</v>
      </c>
    </row>
    <row r="13" spans="2:37" x14ac:dyDescent="0.2">
      <c r="B13" s="16"/>
    </row>
    <row r="14" spans="2:37" x14ac:dyDescent="0.2">
      <c r="B14" t="s">
        <v>61</v>
      </c>
    </row>
    <row r="15" spans="2:37" x14ac:dyDescent="0.2">
      <c r="B15" t="s">
        <v>62</v>
      </c>
    </row>
    <row r="17" spans="2:2" x14ac:dyDescent="0.2">
      <c r="B17" s="8" t="str">
        <f>HYPERLINK("#'Contents'!A1", "Return to Contents")</f>
        <v>Return to Contents</v>
      </c>
    </row>
  </sheetData>
  <mergeCells count="6">
    <mergeCell ref="D2:AH2"/>
    <mergeCell ref="D5:E5"/>
    <mergeCell ref="G5:L5"/>
    <mergeCell ref="N5:Y5"/>
    <mergeCell ref="AA5:AE5"/>
    <mergeCell ref="AG5:AK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S33"/>
  <sheetViews>
    <sheetView showGridLines="0" workbookViewId="0"/>
  </sheetViews>
  <sheetFormatPr baseColWidth="10" defaultRowHeight="15" x14ac:dyDescent="0.2"/>
  <sheetData>
    <row r="2" spans="4:19" ht="40" customHeight="1" x14ac:dyDescent="0.2">
      <c r="D2" s="27" t="s">
        <v>617</v>
      </c>
      <c r="E2" s="23"/>
      <c r="F2" s="23"/>
      <c r="G2" s="23"/>
      <c r="H2" s="23"/>
      <c r="I2" s="23"/>
      <c r="J2" s="23"/>
      <c r="K2" s="23"/>
      <c r="L2" s="23"/>
      <c r="M2" s="23"/>
      <c r="N2" s="23"/>
      <c r="O2" s="23"/>
      <c r="P2" s="23"/>
      <c r="Q2" s="23"/>
      <c r="R2" s="23"/>
      <c r="S2" s="23"/>
    </row>
    <row r="3" spans="4:19" x14ac:dyDescent="0.2">
      <c r="J3" t="s">
        <v>438</v>
      </c>
      <c r="K3" t="s">
        <v>439</v>
      </c>
      <c r="L3" t="s">
        <v>440</v>
      </c>
      <c r="M3" t="s">
        <v>441</v>
      </c>
      <c r="N3" t="s">
        <v>442</v>
      </c>
      <c r="O3" t="s">
        <v>443</v>
      </c>
      <c r="P3" t="s">
        <v>444</v>
      </c>
      <c r="Q3" t="s">
        <v>445</v>
      </c>
      <c r="R3" t="s">
        <v>446</v>
      </c>
      <c r="S3" t="s">
        <v>447</v>
      </c>
    </row>
    <row r="4" spans="4:19" x14ac:dyDescent="0.2">
      <c r="J4" t="s">
        <v>448</v>
      </c>
      <c r="K4" t="s">
        <v>449</v>
      </c>
      <c r="L4" t="s">
        <v>182</v>
      </c>
      <c r="M4" t="s">
        <v>450</v>
      </c>
      <c r="N4" t="s">
        <v>451</v>
      </c>
      <c r="O4" t="s">
        <v>452</v>
      </c>
      <c r="P4" t="s">
        <v>453</v>
      </c>
      <c r="Q4" t="s">
        <v>454</v>
      </c>
      <c r="R4" t="s">
        <v>455</v>
      </c>
      <c r="S4" t="s">
        <v>456</v>
      </c>
    </row>
    <row r="5" spans="4:19" x14ac:dyDescent="0.2">
      <c r="J5" t="s">
        <v>457</v>
      </c>
      <c r="K5" t="s">
        <v>458</v>
      </c>
      <c r="L5" t="s">
        <v>459</v>
      </c>
      <c r="M5" t="s">
        <v>460</v>
      </c>
      <c r="N5" t="s">
        <v>392</v>
      </c>
      <c r="O5" t="s">
        <v>461</v>
      </c>
      <c r="P5" t="s">
        <v>462</v>
      </c>
      <c r="Q5" t="s">
        <v>216</v>
      </c>
      <c r="R5" t="s">
        <v>463</v>
      </c>
      <c r="S5" t="s">
        <v>464</v>
      </c>
    </row>
    <row r="6" spans="4:19" x14ac:dyDescent="0.2">
      <c r="J6" t="s">
        <v>465</v>
      </c>
      <c r="K6" t="s">
        <v>466</v>
      </c>
      <c r="L6" t="s">
        <v>467</v>
      </c>
      <c r="M6" t="s">
        <v>468</v>
      </c>
      <c r="N6" t="s">
        <v>469</v>
      </c>
      <c r="O6" t="s">
        <v>470</v>
      </c>
      <c r="P6" t="s">
        <v>471</v>
      </c>
      <c r="Q6" t="s">
        <v>472</v>
      </c>
      <c r="R6" t="s">
        <v>473</v>
      </c>
      <c r="S6" t="s">
        <v>474</v>
      </c>
    </row>
    <row r="7" spans="4:19" x14ac:dyDescent="0.2">
      <c r="J7" t="s">
        <v>475</v>
      </c>
      <c r="K7" t="s">
        <v>476</v>
      </c>
      <c r="L7" t="s">
        <v>477</v>
      </c>
      <c r="M7" t="s">
        <v>478</v>
      </c>
      <c r="N7" t="s">
        <v>479</v>
      </c>
      <c r="O7" t="s">
        <v>266</v>
      </c>
      <c r="P7" t="s">
        <v>180</v>
      </c>
      <c r="Q7" t="s">
        <v>480</v>
      </c>
      <c r="R7" t="s">
        <v>481</v>
      </c>
      <c r="S7" t="s">
        <v>482</v>
      </c>
    </row>
    <row r="8" spans="4:19" x14ac:dyDescent="0.2">
      <c r="J8" t="s">
        <v>264</v>
      </c>
      <c r="K8" t="s">
        <v>483</v>
      </c>
      <c r="L8" t="s">
        <v>484</v>
      </c>
      <c r="M8" t="s">
        <v>485</v>
      </c>
      <c r="N8" t="s">
        <v>486</v>
      </c>
      <c r="O8" t="s">
        <v>487</v>
      </c>
      <c r="P8" t="s">
        <v>488</v>
      </c>
      <c r="Q8" t="s">
        <v>489</v>
      </c>
      <c r="R8" t="s">
        <v>490</v>
      </c>
      <c r="S8" t="s">
        <v>491</v>
      </c>
    </row>
    <row r="9" spans="4:19" x14ac:dyDescent="0.2">
      <c r="J9" t="s">
        <v>492</v>
      </c>
      <c r="K9" t="s">
        <v>493</v>
      </c>
      <c r="L9" t="s">
        <v>494</v>
      </c>
      <c r="M9" t="s">
        <v>495</v>
      </c>
      <c r="N9" t="s">
        <v>496</v>
      </c>
      <c r="O9" t="s">
        <v>497</v>
      </c>
      <c r="P9" t="s">
        <v>498</v>
      </c>
      <c r="Q9" t="s">
        <v>499</v>
      </c>
      <c r="R9" t="s">
        <v>500</v>
      </c>
      <c r="S9" t="s">
        <v>501</v>
      </c>
    </row>
    <row r="10" spans="4:19" x14ac:dyDescent="0.2">
      <c r="J10" t="s">
        <v>502</v>
      </c>
      <c r="K10" t="s">
        <v>503</v>
      </c>
      <c r="L10" t="s">
        <v>504</v>
      </c>
      <c r="M10" t="s">
        <v>505</v>
      </c>
      <c r="N10" t="s">
        <v>506</v>
      </c>
      <c r="O10" t="s">
        <v>507</v>
      </c>
      <c r="P10" t="s">
        <v>508</v>
      </c>
      <c r="Q10" t="s">
        <v>509</v>
      </c>
      <c r="R10" t="s">
        <v>510</v>
      </c>
      <c r="S10" t="s">
        <v>511</v>
      </c>
    </row>
    <row r="11" spans="4:19" x14ac:dyDescent="0.2">
      <c r="J11" t="s">
        <v>512</v>
      </c>
      <c r="K11" t="s">
        <v>513</v>
      </c>
      <c r="L11" t="s">
        <v>514</v>
      </c>
      <c r="M11" t="s">
        <v>515</v>
      </c>
      <c r="N11" t="s">
        <v>516</v>
      </c>
      <c r="O11" t="s">
        <v>517</v>
      </c>
      <c r="P11" t="s">
        <v>518</v>
      </c>
      <c r="Q11" t="s">
        <v>519</v>
      </c>
      <c r="R11" t="s">
        <v>520</v>
      </c>
      <c r="S11" t="s">
        <v>521</v>
      </c>
    </row>
    <row r="12" spans="4:19" x14ac:dyDescent="0.2">
      <c r="J12" t="s">
        <v>522</v>
      </c>
      <c r="K12" t="s">
        <v>523</v>
      </c>
      <c r="L12" t="s">
        <v>524</v>
      </c>
      <c r="M12" t="s">
        <v>525</v>
      </c>
      <c r="N12" t="s">
        <v>526</v>
      </c>
      <c r="O12" t="s">
        <v>527</v>
      </c>
      <c r="P12" t="s">
        <v>528</v>
      </c>
      <c r="Q12" t="s">
        <v>529</v>
      </c>
      <c r="R12" t="s">
        <v>530</v>
      </c>
      <c r="S12" t="s">
        <v>531</v>
      </c>
    </row>
    <row r="13" spans="4:19" x14ac:dyDescent="0.2">
      <c r="J13" t="s">
        <v>532</v>
      </c>
      <c r="K13" t="s">
        <v>533</v>
      </c>
      <c r="L13" t="s">
        <v>534</v>
      </c>
      <c r="M13" t="s">
        <v>535</v>
      </c>
      <c r="N13" t="s">
        <v>536</v>
      </c>
      <c r="O13" t="s">
        <v>537</v>
      </c>
      <c r="P13" t="s">
        <v>538</v>
      </c>
      <c r="Q13" t="s">
        <v>539</v>
      </c>
      <c r="R13" t="s">
        <v>540</v>
      </c>
      <c r="S13" t="s">
        <v>541</v>
      </c>
    </row>
    <row r="14" spans="4:19" x14ac:dyDescent="0.2">
      <c r="J14" t="s">
        <v>542</v>
      </c>
      <c r="K14" t="s">
        <v>543</v>
      </c>
      <c r="L14" t="s">
        <v>544</v>
      </c>
      <c r="M14" t="s">
        <v>545</v>
      </c>
      <c r="N14" t="s">
        <v>546</v>
      </c>
      <c r="O14" t="s">
        <v>547</v>
      </c>
      <c r="P14" t="s">
        <v>548</v>
      </c>
      <c r="Q14" t="s">
        <v>549</v>
      </c>
      <c r="R14" t="s">
        <v>550</v>
      </c>
      <c r="S14" t="s">
        <v>551</v>
      </c>
    </row>
    <row r="15" spans="4:19" x14ac:dyDescent="0.2">
      <c r="J15" t="s">
        <v>552</v>
      </c>
      <c r="K15" t="s">
        <v>553</v>
      </c>
      <c r="L15" t="s">
        <v>554</v>
      </c>
      <c r="M15" t="s">
        <v>555</v>
      </c>
      <c r="N15" t="s">
        <v>556</v>
      </c>
      <c r="O15" t="s">
        <v>557</v>
      </c>
      <c r="P15" t="s">
        <v>558</v>
      </c>
      <c r="Q15" t="s">
        <v>559</v>
      </c>
      <c r="R15" t="s">
        <v>560</v>
      </c>
      <c r="S15" t="s">
        <v>561</v>
      </c>
    </row>
    <row r="16" spans="4:19" x14ac:dyDescent="0.2">
      <c r="J16" t="s">
        <v>562</v>
      </c>
      <c r="K16" t="s">
        <v>563</v>
      </c>
      <c r="L16" t="s">
        <v>564</v>
      </c>
      <c r="M16" t="s">
        <v>565</v>
      </c>
      <c r="N16" t="s">
        <v>566</v>
      </c>
      <c r="O16" t="s">
        <v>567</v>
      </c>
      <c r="P16" t="s">
        <v>568</v>
      </c>
      <c r="Q16" t="s">
        <v>569</v>
      </c>
      <c r="R16" t="s">
        <v>570</v>
      </c>
      <c r="S16" t="s">
        <v>571</v>
      </c>
    </row>
    <row r="17" spans="2:19" x14ac:dyDescent="0.2">
      <c r="J17" t="s">
        <v>572</v>
      </c>
      <c r="K17" t="s">
        <v>573</v>
      </c>
      <c r="L17" t="s">
        <v>574</v>
      </c>
      <c r="M17" t="s">
        <v>575</v>
      </c>
      <c r="N17" t="s">
        <v>576</v>
      </c>
      <c r="O17" t="s">
        <v>577</v>
      </c>
      <c r="P17" t="s">
        <v>578</v>
      </c>
      <c r="Q17" t="s">
        <v>579</v>
      </c>
      <c r="R17" t="s">
        <v>223</v>
      </c>
      <c r="S17" t="s">
        <v>580</v>
      </c>
    </row>
    <row r="18" spans="2:19" x14ac:dyDescent="0.2">
      <c r="J18" t="s">
        <v>581</v>
      </c>
      <c r="K18" t="s">
        <v>582</v>
      </c>
      <c r="L18" t="s">
        <v>583</v>
      </c>
      <c r="M18" t="s">
        <v>584</v>
      </c>
      <c r="N18" t="s">
        <v>585</v>
      </c>
      <c r="O18" t="s">
        <v>586</v>
      </c>
      <c r="P18" t="s">
        <v>587</v>
      </c>
      <c r="Q18" t="s">
        <v>588</v>
      </c>
      <c r="R18" t="s">
        <v>589</v>
      </c>
      <c r="S18" t="s">
        <v>590</v>
      </c>
    </row>
    <row r="19" spans="2:19" x14ac:dyDescent="0.2">
      <c r="J19" t="s">
        <v>591</v>
      </c>
      <c r="K19" t="s">
        <v>592</v>
      </c>
      <c r="L19" t="s">
        <v>593</v>
      </c>
      <c r="M19" t="s">
        <v>594</v>
      </c>
      <c r="N19" t="s">
        <v>595</v>
      </c>
      <c r="O19" t="s">
        <v>596</v>
      </c>
      <c r="P19" t="s">
        <v>597</v>
      </c>
      <c r="Q19" t="s">
        <v>598</v>
      </c>
      <c r="R19" t="s">
        <v>599</v>
      </c>
      <c r="S19" t="s">
        <v>15</v>
      </c>
    </row>
    <row r="20" spans="2:19" x14ac:dyDescent="0.2">
      <c r="J20" t="s">
        <v>600</v>
      </c>
      <c r="K20" t="s">
        <v>601</v>
      </c>
      <c r="L20" t="s">
        <v>602</v>
      </c>
      <c r="M20" t="s">
        <v>603</v>
      </c>
      <c r="N20" t="s">
        <v>156</v>
      </c>
      <c r="O20" t="s">
        <v>604</v>
      </c>
      <c r="P20" t="s">
        <v>605</v>
      </c>
      <c r="Q20" t="s">
        <v>606</v>
      </c>
      <c r="R20" t="s">
        <v>607</v>
      </c>
      <c r="S20" t="s">
        <v>15</v>
      </c>
    </row>
    <row r="21" spans="2:19" x14ac:dyDescent="0.2">
      <c r="J21" t="s">
        <v>608</v>
      </c>
      <c r="K21" t="s">
        <v>609</v>
      </c>
      <c r="L21" t="s">
        <v>610</v>
      </c>
      <c r="M21" t="s">
        <v>611</v>
      </c>
      <c r="N21" t="s">
        <v>612</v>
      </c>
      <c r="O21" t="s">
        <v>613</v>
      </c>
      <c r="P21" t="s">
        <v>614</v>
      </c>
      <c r="Q21" t="s">
        <v>615</v>
      </c>
      <c r="R21" t="s">
        <v>616</v>
      </c>
      <c r="S21" t="s">
        <v>15</v>
      </c>
    </row>
    <row r="32" spans="2:19" x14ac:dyDescent="0.2">
      <c r="B32" t="s">
        <v>61</v>
      </c>
    </row>
    <row r="33" spans="2:2" x14ac:dyDescent="0.2">
      <c r="B33" s="8" t="str">
        <f>HYPERLINK("#'Contents'!A1", "Return to Contents")</f>
        <v>Return to Contents</v>
      </c>
    </row>
  </sheetData>
  <mergeCells count="1">
    <mergeCell ref="D2:S2"/>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S33"/>
  <sheetViews>
    <sheetView showGridLines="0" workbookViewId="0"/>
  </sheetViews>
  <sheetFormatPr baseColWidth="10" defaultRowHeight="15" x14ac:dyDescent="0.2"/>
  <sheetData>
    <row r="2" spans="4:19" ht="40" customHeight="1" x14ac:dyDescent="0.2">
      <c r="D2" s="27" t="s">
        <v>764</v>
      </c>
      <c r="E2" s="23"/>
      <c r="F2" s="23"/>
      <c r="G2" s="23"/>
      <c r="H2" s="23"/>
      <c r="I2" s="23"/>
      <c r="J2" s="23"/>
      <c r="K2" s="23"/>
      <c r="L2" s="23"/>
      <c r="M2" s="23"/>
      <c r="N2" s="23"/>
      <c r="O2" s="23"/>
      <c r="P2" s="23"/>
      <c r="Q2" s="23"/>
      <c r="R2" s="23"/>
      <c r="S2" s="23"/>
    </row>
    <row r="3" spans="4:19" x14ac:dyDescent="0.2">
      <c r="J3" t="s">
        <v>618</v>
      </c>
      <c r="K3" t="s">
        <v>442</v>
      </c>
      <c r="L3" t="s">
        <v>619</v>
      </c>
      <c r="M3" t="s">
        <v>620</v>
      </c>
      <c r="N3" t="s">
        <v>266</v>
      </c>
      <c r="O3" t="s">
        <v>621</v>
      </c>
      <c r="P3" t="s">
        <v>622</v>
      </c>
      <c r="Q3" t="s">
        <v>599</v>
      </c>
      <c r="R3" t="s">
        <v>616</v>
      </c>
      <c r="S3" t="s">
        <v>444</v>
      </c>
    </row>
    <row r="4" spans="4:19" x14ac:dyDescent="0.2">
      <c r="J4" t="s">
        <v>623</v>
      </c>
      <c r="K4" t="s">
        <v>624</v>
      </c>
      <c r="L4" t="s">
        <v>625</v>
      </c>
      <c r="M4" t="s">
        <v>626</v>
      </c>
      <c r="N4" t="s">
        <v>627</v>
      </c>
      <c r="O4" t="s">
        <v>628</v>
      </c>
      <c r="P4" t="s">
        <v>539</v>
      </c>
      <c r="Q4" t="s">
        <v>629</v>
      </c>
      <c r="R4" t="s">
        <v>630</v>
      </c>
      <c r="S4" t="s">
        <v>585</v>
      </c>
    </row>
    <row r="5" spans="4:19" x14ac:dyDescent="0.2">
      <c r="J5" t="s">
        <v>631</v>
      </c>
      <c r="K5" t="s">
        <v>563</v>
      </c>
      <c r="L5" t="s">
        <v>632</v>
      </c>
      <c r="M5" t="s">
        <v>633</v>
      </c>
      <c r="N5" t="s">
        <v>634</v>
      </c>
      <c r="O5" t="s">
        <v>635</v>
      </c>
      <c r="P5" t="s">
        <v>636</v>
      </c>
      <c r="Q5" t="s">
        <v>637</v>
      </c>
      <c r="R5" t="s">
        <v>638</v>
      </c>
      <c r="S5" t="s">
        <v>639</v>
      </c>
    </row>
    <row r="6" spans="4:19" x14ac:dyDescent="0.2">
      <c r="J6" t="s">
        <v>640</v>
      </c>
      <c r="K6" t="s">
        <v>441</v>
      </c>
      <c r="L6" t="s">
        <v>641</v>
      </c>
      <c r="M6" t="s">
        <v>642</v>
      </c>
      <c r="N6" t="s">
        <v>643</v>
      </c>
      <c r="O6" t="s">
        <v>568</v>
      </c>
      <c r="P6" t="s">
        <v>644</v>
      </c>
      <c r="Q6" t="s">
        <v>645</v>
      </c>
      <c r="R6" t="s">
        <v>646</v>
      </c>
      <c r="S6" t="s">
        <v>497</v>
      </c>
    </row>
    <row r="7" spans="4:19" x14ac:dyDescent="0.2">
      <c r="J7" t="s">
        <v>352</v>
      </c>
      <c r="K7" t="s">
        <v>607</v>
      </c>
      <c r="L7" t="s">
        <v>550</v>
      </c>
      <c r="M7" t="s">
        <v>494</v>
      </c>
      <c r="N7" t="s">
        <v>647</v>
      </c>
      <c r="O7" t="s">
        <v>611</v>
      </c>
      <c r="P7" t="s">
        <v>591</v>
      </c>
      <c r="Q7" t="s">
        <v>648</v>
      </c>
      <c r="R7" t="s">
        <v>649</v>
      </c>
      <c r="S7" t="s">
        <v>650</v>
      </c>
    </row>
    <row r="8" spans="4:19" x14ac:dyDescent="0.2">
      <c r="J8" t="s">
        <v>651</v>
      </c>
      <c r="K8" t="s">
        <v>652</v>
      </c>
      <c r="L8" t="s">
        <v>583</v>
      </c>
      <c r="M8" t="s">
        <v>653</v>
      </c>
      <c r="N8" t="s">
        <v>654</v>
      </c>
      <c r="O8" t="s">
        <v>655</v>
      </c>
      <c r="P8" t="s">
        <v>656</v>
      </c>
      <c r="Q8" t="s">
        <v>657</v>
      </c>
      <c r="R8" t="s">
        <v>282</v>
      </c>
      <c r="S8" t="s">
        <v>536</v>
      </c>
    </row>
    <row r="9" spans="4:19" x14ac:dyDescent="0.2">
      <c r="J9" t="s">
        <v>658</v>
      </c>
      <c r="K9" t="s">
        <v>560</v>
      </c>
      <c r="L9" t="s">
        <v>443</v>
      </c>
      <c r="M9" t="s">
        <v>659</v>
      </c>
      <c r="N9" t="s">
        <v>660</v>
      </c>
      <c r="O9" t="s">
        <v>661</v>
      </c>
      <c r="P9" t="s">
        <v>662</v>
      </c>
      <c r="Q9" t="s">
        <v>663</v>
      </c>
      <c r="R9" t="s">
        <v>664</v>
      </c>
      <c r="S9" t="s">
        <v>665</v>
      </c>
    </row>
    <row r="10" spans="4:19" x14ac:dyDescent="0.2">
      <c r="J10" t="s">
        <v>666</v>
      </c>
      <c r="K10" t="s">
        <v>582</v>
      </c>
      <c r="L10" t="s">
        <v>522</v>
      </c>
      <c r="M10" t="s">
        <v>496</v>
      </c>
      <c r="N10" t="s">
        <v>667</v>
      </c>
      <c r="O10" t="s">
        <v>668</v>
      </c>
      <c r="P10" t="s">
        <v>447</v>
      </c>
      <c r="Q10" t="s">
        <v>669</v>
      </c>
      <c r="R10" t="s">
        <v>670</v>
      </c>
      <c r="S10" t="s">
        <v>671</v>
      </c>
    </row>
    <row r="11" spans="4:19" x14ac:dyDescent="0.2">
      <c r="J11" t="s">
        <v>672</v>
      </c>
      <c r="K11" t="s">
        <v>673</v>
      </c>
      <c r="L11" t="s">
        <v>674</v>
      </c>
      <c r="M11" t="s">
        <v>572</v>
      </c>
      <c r="N11" t="s">
        <v>675</v>
      </c>
      <c r="O11" t="s">
        <v>556</v>
      </c>
      <c r="P11" t="s">
        <v>504</v>
      </c>
      <c r="Q11" t="s">
        <v>676</v>
      </c>
      <c r="R11" t="s">
        <v>677</v>
      </c>
      <c r="S11" t="s">
        <v>678</v>
      </c>
    </row>
    <row r="12" spans="4:19" x14ac:dyDescent="0.2">
      <c r="J12" t="s">
        <v>502</v>
      </c>
      <c r="K12" t="s">
        <v>679</v>
      </c>
      <c r="L12" t="s">
        <v>439</v>
      </c>
      <c r="M12" t="s">
        <v>542</v>
      </c>
      <c r="N12" t="s">
        <v>485</v>
      </c>
      <c r="O12" t="s">
        <v>680</v>
      </c>
      <c r="P12" t="s">
        <v>681</v>
      </c>
      <c r="Q12" t="s">
        <v>682</v>
      </c>
      <c r="R12" t="s">
        <v>683</v>
      </c>
      <c r="S12" t="s">
        <v>684</v>
      </c>
    </row>
    <row r="13" spans="4:19" x14ac:dyDescent="0.2">
      <c r="J13" t="s">
        <v>685</v>
      </c>
      <c r="K13" t="s">
        <v>464</v>
      </c>
      <c r="L13" t="s">
        <v>584</v>
      </c>
      <c r="M13" t="s">
        <v>686</v>
      </c>
      <c r="N13" t="s">
        <v>687</v>
      </c>
      <c r="O13" t="s">
        <v>543</v>
      </c>
      <c r="P13" t="s">
        <v>688</v>
      </c>
      <c r="Q13" t="s">
        <v>689</v>
      </c>
      <c r="R13" t="s">
        <v>581</v>
      </c>
      <c r="S13" t="s">
        <v>466</v>
      </c>
    </row>
    <row r="14" spans="4:19" x14ac:dyDescent="0.2">
      <c r="J14" t="s">
        <v>528</v>
      </c>
      <c r="K14" t="s">
        <v>593</v>
      </c>
      <c r="L14" t="s">
        <v>690</v>
      </c>
      <c r="M14" t="s">
        <v>691</v>
      </c>
      <c r="N14" t="s">
        <v>493</v>
      </c>
      <c r="O14" t="s">
        <v>692</v>
      </c>
      <c r="P14" t="s">
        <v>570</v>
      </c>
      <c r="Q14" t="s">
        <v>693</v>
      </c>
      <c r="R14" t="s">
        <v>694</v>
      </c>
      <c r="S14" t="s">
        <v>695</v>
      </c>
    </row>
    <row r="15" spans="4:19" x14ac:dyDescent="0.2">
      <c r="J15" t="s">
        <v>512</v>
      </c>
      <c r="K15" t="s">
        <v>696</v>
      </c>
      <c r="L15" t="s">
        <v>697</v>
      </c>
      <c r="M15" t="s">
        <v>698</v>
      </c>
      <c r="N15" t="s">
        <v>596</v>
      </c>
      <c r="O15" t="s">
        <v>516</v>
      </c>
      <c r="P15" t="s">
        <v>564</v>
      </c>
      <c r="Q15" t="s">
        <v>603</v>
      </c>
      <c r="R15" t="s">
        <v>699</v>
      </c>
      <c r="S15" t="s">
        <v>700</v>
      </c>
    </row>
    <row r="16" spans="4:19" x14ac:dyDescent="0.2">
      <c r="J16" t="s">
        <v>507</v>
      </c>
      <c r="K16" t="s">
        <v>701</v>
      </c>
      <c r="L16" t="s">
        <v>702</v>
      </c>
      <c r="M16" t="s">
        <v>353</v>
      </c>
      <c r="N16" t="s">
        <v>703</v>
      </c>
      <c r="O16" t="s">
        <v>526</v>
      </c>
      <c r="P16" t="s">
        <v>461</v>
      </c>
      <c r="Q16" t="s">
        <v>479</v>
      </c>
      <c r="R16" t="s">
        <v>704</v>
      </c>
      <c r="S16" t="s">
        <v>705</v>
      </c>
    </row>
    <row r="17" spans="2:19" x14ac:dyDescent="0.2">
      <c r="J17" t="s">
        <v>706</v>
      </c>
      <c r="K17" t="s">
        <v>707</v>
      </c>
      <c r="L17" t="s">
        <v>708</v>
      </c>
      <c r="M17" t="s">
        <v>709</v>
      </c>
      <c r="N17" t="s">
        <v>445</v>
      </c>
      <c r="O17" t="s">
        <v>710</v>
      </c>
      <c r="P17" t="s">
        <v>711</v>
      </c>
      <c r="Q17" t="s">
        <v>712</v>
      </c>
      <c r="R17" t="s">
        <v>713</v>
      </c>
      <c r="S17" t="s">
        <v>714</v>
      </c>
    </row>
    <row r="18" spans="2:19" x14ac:dyDescent="0.2">
      <c r="J18" t="s">
        <v>465</v>
      </c>
      <c r="K18" t="s">
        <v>715</v>
      </c>
      <c r="L18" t="s">
        <v>573</v>
      </c>
      <c r="M18" t="s">
        <v>486</v>
      </c>
      <c r="N18" t="s">
        <v>565</v>
      </c>
      <c r="O18" t="s">
        <v>524</v>
      </c>
      <c r="P18" t="s">
        <v>569</v>
      </c>
      <c r="Q18" t="s">
        <v>264</v>
      </c>
      <c r="R18" t="s">
        <v>601</v>
      </c>
      <c r="S18" t="s">
        <v>716</v>
      </c>
    </row>
    <row r="19" spans="2:19" x14ac:dyDescent="0.2">
      <c r="J19" t="s">
        <v>717</v>
      </c>
      <c r="K19" t="s">
        <v>718</v>
      </c>
      <c r="L19" t="s">
        <v>719</v>
      </c>
      <c r="M19" t="s">
        <v>720</v>
      </c>
      <c r="N19" t="s">
        <v>721</v>
      </c>
      <c r="O19" t="s">
        <v>600</v>
      </c>
      <c r="P19" t="s">
        <v>722</v>
      </c>
      <c r="Q19" t="s">
        <v>723</v>
      </c>
      <c r="R19" t="s">
        <v>562</v>
      </c>
      <c r="S19" t="s">
        <v>514</v>
      </c>
    </row>
    <row r="20" spans="2:19" x14ac:dyDescent="0.2">
      <c r="J20" t="s">
        <v>558</v>
      </c>
      <c r="K20" t="s">
        <v>538</v>
      </c>
      <c r="L20" t="s">
        <v>724</v>
      </c>
      <c r="M20" t="s">
        <v>519</v>
      </c>
      <c r="N20" t="s">
        <v>725</v>
      </c>
      <c r="O20" t="s">
        <v>604</v>
      </c>
      <c r="P20" t="s">
        <v>500</v>
      </c>
      <c r="Q20" t="s">
        <v>452</v>
      </c>
      <c r="R20" t="s">
        <v>726</v>
      </c>
      <c r="S20" t="s">
        <v>727</v>
      </c>
    </row>
    <row r="21" spans="2:19" x14ac:dyDescent="0.2">
      <c r="J21" t="s">
        <v>554</v>
      </c>
      <c r="K21" t="s">
        <v>728</v>
      </c>
      <c r="L21" t="s">
        <v>729</v>
      </c>
      <c r="M21" t="s">
        <v>463</v>
      </c>
      <c r="N21" t="s">
        <v>730</v>
      </c>
      <c r="O21" t="s">
        <v>495</v>
      </c>
      <c r="P21" t="s">
        <v>731</v>
      </c>
      <c r="Q21" t="s">
        <v>732</v>
      </c>
      <c r="R21" t="s">
        <v>733</v>
      </c>
      <c r="S21" t="s">
        <v>734</v>
      </c>
    </row>
    <row r="22" spans="2:19" x14ac:dyDescent="0.2">
      <c r="J22" t="s">
        <v>180</v>
      </c>
      <c r="K22" t="s">
        <v>735</v>
      </c>
      <c r="L22" t="s">
        <v>736</v>
      </c>
      <c r="M22" t="s">
        <v>737</v>
      </c>
      <c r="N22" t="s">
        <v>738</v>
      </c>
      <c r="O22" t="s">
        <v>482</v>
      </c>
      <c r="P22" t="s">
        <v>532</v>
      </c>
      <c r="Q22" t="s">
        <v>739</v>
      </c>
      <c r="R22" t="s">
        <v>740</v>
      </c>
      <c r="S22" t="s">
        <v>533</v>
      </c>
    </row>
    <row r="23" spans="2:19" x14ac:dyDescent="0.2">
      <c r="J23" t="s">
        <v>476</v>
      </c>
      <c r="K23" t="s">
        <v>458</v>
      </c>
      <c r="L23" t="s">
        <v>577</v>
      </c>
      <c r="M23" t="s">
        <v>741</v>
      </c>
      <c r="N23" t="s">
        <v>742</v>
      </c>
      <c r="O23" t="s">
        <v>515</v>
      </c>
      <c r="P23" t="s">
        <v>547</v>
      </c>
      <c r="Q23" t="s">
        <v>460</v>
      </c>
      <c r="R23" t="s">
        <v>743</v>
      </c>
      <c r="S23" t="s">
        <v>744</v>
      </c>
    </row>
    <row r="24" spans="2:19" x14ac:dyDescent="0.2">
      <c r="J24" t="s">
        <v>745</v>
      </c>
      <c r="K24" t="s">
        <v>483</v>
      </c>
      <c r="L24" t="s">
        <v>746</v>
      </c>
      <c r="M24" t="s">
        <v>747</v>
      </c>
      <c r="N24" t="s">
        <v>748</v>
      </c>
      <c r="O24" t="s">
        <v>749</v>
      </c>
      <c r="P24" t="s">
        <v>499</v>
      </c>
      <c r="Q24" t="s">
        <v>750</v>
      </c>
      <c r="R24" t="s">
        <v>527</v>
      </c>
      <c r="S24" t="s">
        <v>751</v>
      </c>
    </row>
    <row r="25" spans="2:19" x14ac:dyDescent="0.2">
      <c r="J25" t="s">
        <v>752</v>
      </c>
      <c r="K25" t="s">
        <v>480</v>
      </c>
      <c r="L25" t="s">
        <v>440</v>
      </c>
      <c r="M25" t="s">
        <v>753</v>
      </c>
      <c r="N25" t="s">
        <v>754</v>
      </c>
      <c r="O25" t="s">
        <v>450</v>
      </c>
      <c r="P25" t="s">
        <v>546</v>
      </c>
      <c r="Q25" t="s">
        <v>755</v>
      </c>
      <c r="R25" t="s">
        <v>756</v>
      </c>
      <c r="S25" t="s">
        <v>15</v>
      </c>
    </row>
    <row r="26" spans="2:19" x14ac:dyDescent="0.2">
      <c r="J26" t="s">
        <v>454</v>
      </c>
      <c r="K26" t="s">
        <v>116</v>
      </c>
      <c r="L26" t="s">
        <v>757</v>
      </c>
      <c r="M26" t="s">
        <v>758</v>
      </c>
      <c r="N26" t="s">
        <v>759</v>
      </c>
      <c r="O26" t="s">
        <v>760</v>
      </c>
      <c r="P26" t="s">
        <v>761</v>
      </c>
      <c r="Q26" t="s">
        <v>762</v>
      </c>
      <c r="R26" t="s">
        <v>763</v>
      </c>
      <c r="S26" t="s">
        <v>15</v>
      </c>
    </row>
    <row r="32" spans="2:19" x14ac:dyDescent="0.2">
      <c r="B32" t="s">
        <v>61</v>
      </c>
    </row>
    <row r="33" spans="2:2" x14ac:dyDescent="0.2">
      <c r="B33" s="8" t="str">
        <f>HYPERLINK("#'Contents'!A1", "Return to Contents")</f>
        <v>Return to Contents</v>
      </c>
    </row>
  </sheetData>
  <mergeCells count="1">
    <mergeCell ref="D2:S2"/>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S33"/>
  <sheetViews>
    <sheetView showGridLines="0" workbookViewId="0"/>
  </sheetViews>
  <sheetFormatPr baseColWidth="10" defaultRowHeight="15" x14ac:dyDescent="0.2"/>
  <sheetData>
    <row r="2" spans="4:19" ht="40" customHeight="1" x14ac:dyDescent="0.2">
      <c r="D2" s="27" t="s">
        <v>773</v>
      </c>
      <c r="E2" s="23"/>
      <c r="F2" s="23"/>
      <c r="G2" s="23"/>
      <c r="H2" s="23"/>
      <c r="I2" s="23"/>
      <c r="J2" s="23"/>
      <c r="K2" s="23"/>
      <c r="L2" s="23"/>
      <c r="M2" s="23"/>
      <c r="N2" s="23"/>
      <c r="O2" s="23"/>
      <c r="P2" s="23"/>
      <c r="Q2" s="23"/>
      <c r="R2" s="23"/>
      <c r="S2" s="23"/>
    </row>
    <row r="3" spans="4:19" x14ac:dyDescent="0.2">
      <c r="J3" t="s">
        <v>496</v>
      </c>
      <c r="K3" t="s">
        <v>180</v>
      </c>
      <c r="L3" t="s">
        <v>476</v>
      </c>
      <c r="M3" t="s">
        <v>645</v>
      </c>
      <c r="N3" t="s">
        <v>765</v>
      </c>
      <c r="O3" t="s">
        <v>546</v>
      </c>
      <c r="P3" t="s">
        <v>661</v>
      </c>
      <c r="Q3" t="s">
        <v>493</v>
      </c>
      <c r="R3" t="s">
        <v>458</v>
      </c>
      <c r="S3" t="s">
        <v>564</v>
      </c>
    </row>
    <row r="4" spans="4:19" x14ac:dyDescent="0.2">
      <c r="J4" t="s">
        <v>572</v>
      </c>
      <c r="K4" t="s">
        <v>522</v>
      </c>
      <c r="L4" t="s">
        <v>616</v>
      </c>
      <c r="M4" t="s">
        <v>659</v>
      </c>
      <c r="N4" t="s">
        <v>565</v>
      </c>
      <c r="O4" t="s">
        <v>729</v>
      </c>
      <c r="P4" t="s">
        <v>479</v>
      </c>
      <c r="Q4" t="s">
        <v>656</v>
      </c>
      <c r="R4" t="s">
        <v>454</v>
      </c>
      <c r="S4" t="s">
        <v>633</v>
      </c>
    </row>
    <row r="5" spans="4:19" x14ac:dyDescent="0.2">
      <c r="J5" t="s">
        <v>483</v>
      </c>
      <c r="K5" t="s">
        <v>698</v>
      </c>
      <c r="L5" t="s">
        <v>550</v>
      </c>
      <c r="M5" t="s">
        <v>752</v>
      </c>
      <c r="N5" t="s">
        <v>465</v>
      </c>
      <c r="O5" t="s">
        <v>486</v>
      </c>
      <c r="P5" t="s">
        <v>543</v>
      </c>
      <c r="Q5" t="s">
        <v>766</v>
      </c>
      <c r="R5" t="s">
        <v>757</v>
      </c>
      <c r="S5" t="s">
        <v>716</v>
      </c>
    </row>
    <row r="6" spans="4:19" x14ac:dyDescent="0.2">
      <c r="J6" t="s">
        <v>563</v>
      </c>
      <c r="K6" t="s">
        <v>509</v>
      </c>
      <c r="L6" t="s">
        <v>560</v>
      </c>
      <c r="M6" t="s">
        <v>527</v>
      </c>
      <c r="N6" t="s">
        <v>450</v>
      </c>
      <c r="O6" t="s">
        <v>691</v>
      </c>
      <c r="P6" t="s">
        <v>556</v>
      </c>
      <c r="Q6" t="s">
        <v>524</v>
      </c>
      <c r="R6" t="s">
        <v>746</v>
      </c>
      <c r="S6" t="s">
        <v>719</v>
      </c>
    </row>
    <row r="7" spans="4:19" x14ac:dyDescent="0.2">
      <c r="J7" t="s">
        <v>441</v>
      </c>
      <c r="K7" t="s">
        <v>684</v>
      </c>
      <c r="L7" t="s">
        <v>352</v>
      </c>
      <c r="M7" t="s">
        <v>392</v>
      </c>
      <c r="N7" t="s">
        <v>702</v>
      </c>
      <c r="O7" t="s">
        <v>666</v>
      </c>
      <c r="P7" t="s">
        <v>445</v>
      </c>
      <c r="Q7" t="s">
        <v>499</v>
      </c>
      <c r="R7" t="s">
        <v>623</v>
      </c>
      <c r="S7" t="s">
        <v>754</v>
      </c>
    </row>
    <row r="8" spans="4:19" x14ac:dyDescent="0.2">
      <c r="J8" t="s">
        <v>767</v>
      </c>
      <c r="K8" t="s">
        <v>502</v>
      </c>
      <c r="L8" t="s">
        <v>507</v>
      </c>
      <c r="M8" t="s">
        <v>442</v>
      </c>
      <c r="N8" t="s">
        <v>708</v>
      </c>
      <c r="O8" t="s">
        <v>538</v>
      </c>
      <c r="P8" t="s">
        <v>603</v>
      </c>
      <c r="Q8" t="s">
        <v>723</v>
      </c>
      <c r="R8" t="s">
        <v>600</v>
      </c>
      <c r="S8" t="s">
        <v>618</v>
      </c>
    </row>
    <row r="9" spans="4:19" x14ac:dyDescent="0.2">
      <c r="J9" t="s">
        <v>768</v>
      </c>
      <c r="K9" t="s">
        <v>685</v>
      </c>
      <c r="L9" t="s">
        <v>504</v>
      </c>
      <c r="M9" t="s">
        <v>547</v>
      </c>
      <c r="N9" t="s">
        <v>769</v>
      </c>
      <c r="O9" t="s">
        <v>577</v>
      </c>
      <c r="P9" t="s">
        <v>568</v>
      </c>
      <c r="Q9" t="s">
        <v>730</v>
      </c>
      <c r="R9" t="s">
        <v>461</v>
      </c>
      <c r="S9" t="s">
        <v>651</v>
      </c>
    </row>
    <row r="10" spans="4:19" x14ac:dyDescent="0.2">
      <c r="J10" t="s">
        <v>715</v>
      </c>
      <c r="K10" t="s">
        <v>512</v>
      </c>
      <c r="L10" t="s">
        <v>460</v>
      </c>
      <c r="M10" t="s">
        <v>116</v>
      </c>
      <c r="N10" t="s">
        <v>596</v>
      </c>
      <c r="O10" t="s">
        <v>641</v>
      </c>
      <c r="P10" t="s">
        <v>573</v>
      </c>
      <c r="Q10" t="s">
        <v>686</v>
      </c>
      <c r="R10" t="s">
        <v>266</v>
      </c>
      <c r="S10" t="s">
        <v>622</v>
      </c>
    </row>
    <row r="11" spans="4:19" x14ac:dyDescent="0.2">
      <c r="J11" t="s">
        <v>558</v>
      </c>
      <c r="K11" t="s">
        <v>607</v>
      </c>
      <c r="L11" t="s">
        <v>583</v>
      </c>
      <c r="M11" t="s">
        <v>711</v>
      </c>
      <c r="N11" t="s">
        <v>439</v>
      </c>
      <c r="O11" t="s">
        <v>770</v>
      </c>
      <c r="P11" t="s">
        <v>569</v>
      </c>
      <c r="Q11" t="s">
        <v>482</v>
      </c>
      <c r="R11" t="s">
        <v>703</v>
      </c>
      <c r="S11" t="s">
        <v>494</v>
      </c>
    </row>
    <row r="12" spans="4:19" x14ac:dyDescent="0.2">
      <c r="J12" t="s">
        <v>554</v>
      </c>
      <c r="K12" t="s">
        <v>519</v>
      </c>
      <c r="L12" t="s">
        <v>593</v>
      </c>
      <c r="M12" t="s">
        <v>620</v>
      </c>
      <c r="N12" t="s">
        <v>771</v>
      </c>
      <c r="O12" t="s">
        <v>608</v>
      </c>
      <c r="P12" t="s">
        <v>710</v>
      </c>
      <c r="Q12" t="s">
        <v>673</v>
      </c>
      <c r="R12" t="s">
        <v>680</v>
      </c>
      <c r="S12" t="s">
        <v>676</v>
      </c>
    </row>
    <row r="13" spans="4:19" x14ac:dyDescent="0.2">
      <c r="J13" t="s">
        <v>353</v>
      </c>
      <c r="K13" t="s">
        <v>528</v>
      </c>
      <c r="L13" t="s">
        <v>637</v>
      </c>
      <c r="M13" t="s">
        <v>619</v>
      </c>
      <c r="N13" t="s">
        <v>634</v>
      </c>
      <c r="O13" t="s">
        <v>516</v>
      </c>
      <c r="P13" t="s">
        <v>693</v>
      </c>
      <c r="Q13" t="s">
        <v>611</v>
      </c>
      <c r="R13" t="s">
        <v>463</v>
      </c>
      <c r="S13" t="s">
        <v>753</v>
      </c>
    </row>
    <row r="14" spans="4:19" x14ac:dyDescent="0.2">
      <c r="J14" t="s">
        <v>709</v>
      </c>
      <c r="K14" t="s">
        <v>480</v>
      </c>
      <c r="L14" t="s">
        <v>688</v>
      </c>
      <c r="M14" t="s">
        <v>604</v>
      </c>
      <c r="N14" t="s">
        <v>464</v>
      </c>
      <c r="O14" t="s">
        <v>526</v>
      </c>
      <c r="P14" t="s">
        <v>772</v>
      </c>
      <c r="Q14" t="s">
        <v>675</v>
      </c>
      <c r="R14" t="s">
        <v>707</v>
      </c>
      <c r="S14" t="s">
        <v>15</v>
      </c>
    </row>
    <row r="32" spans="2:2" x14ac:dyDescent="0.2">
      <c r="B32" t="s">
        <v>61</v>
      </c>
    </row>
    <row r="33" spans="2:2" x14ac:dyDescent="0.2">
      <c r="B33" s="8" t="str">
        <f>HYPERLINK("#'Contents'!A1", "Return to Contents")</f>
        <v>Return to Contents</v>
      </c>
    </row>
  </sheetData>
  <mergeCells count="1">
    <mergeCell ref="D2:S2"/>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S33"/>
  <sheetViews>
    <sheetView showGridLines="0" workbookViewId="0"/>
  </sheetViews>
  <sheetFormatPr baseColWidth="10" defaultRowHeight="15" x14ac:dyDescent="0.2"/>
  <sheetData>
    <row r="2" spans="4:19" ht="40" customHeight="1" x14ac:dyDescent="0.2">
      <c r="D2" s="27" t="s">
        <v>941</v>
      </c>
      <c r="E2" s="23"/>
      <c r="F2" s="23"/>
      <c r="G2" s="23"/>
      <c r="H2" s="23"/>
      <c r="I2" s="23"/>
      <c r="J2" s="23"/>
      <c r="K2" s="23"/>
      <c r="L2" s="23"/>
      <c r="M2" s="23"/>
      <c r="N2" s="23"/>
      <c r="O2" s="23"/>
      <c r="P2" s="23"/>
      <c r="Q2" s="23"/>
      <c r="R2" s="23"/>
      <c r="S2" s="23"/>
    </row>
    <row r="3" spans="4:19" x14ac:dyDescent="0.2">
      <c r="J3" t="s">
        <v>774</v>
      </c>
      <c r="K3" t="s">
        <v>775</v>
      </c>
      <c r="L3" t="s">
        <v>776</v>
      </c>
      <c r="M3" t="s">
        <v>648</v>
      </c>
      <c r="N3" t="s">
        <v>687</v>
      </c>
      <c r="O3" t="s">
        <v>777</v>
      </c>
      <c r="P3" t="s">
        <v>778</v>
      </c>
      <c r="Q3" t="s">
        <v>779</v>
      </c>
      <c r="R3" t="s">
        <v>780</v>
      </c>
      <c r="S3" t="s">
        <v>781</v>
      </c>
    </row>
    <row r="4" spans="4:19" x14ac:dyDescent="0.2">
      <c r="J4" t="s">
        <v>782</v>
      </c>
      <c r="K4" t="s">
        <v>783</v>
      </c>
      <c r="L4" t="s">
        <v>784</v>
      </c>
      <c r="M4" t="s">
        <v>785</v>
      </c>
      <c r="N4" t="s">
        <v>516</v>
      </c>
      <c r="O4" t="s">
        <v>641</v>
      </c>
      <c r="P4" t="s">
        <v>786</v>
      </c>
      <c r="Q4" t="s">
        <v>532</v>
      </c>
      <c r="R4" t="s">
        <v>787</v>
      </c>
      <c r="S4" t="s">
        <v>788</v>
      </c>
    </row>
    <row r="5" spans="4:19" x14ac:dyDescent="0.2">
      <c r="J5" t="s">
        <v>789</v>
      </c>
      <c r="K5" t="s">
        <v>771</v>
      </c>
      <c r="L5" t="s">
        <v>790</v>
      </c>
      <c r="M5" t="s">
        <v>791</v>
      </c>
      <c r="N5" t="s">
        <v>663</v>
      </c>
      <c r="O5" t="s">
        <v>445</v>
      </c>
      <c r="P5" t="s">
        <v>438</v>
      </c>
      <c r="Q5" t="s">
        <v>711</v>
      </c>
      <c r="R5" t="s">
        <v>792</v>
      </c>
      <c r="S5" t="s">
        <v>793</v>
      </c>
    </row>
    <row r="6" spans="4:19" x14ac:dyDescent="0.2">
      <c r="J6" t="s">
        <v>794</v>
      </c>
      <c r="K6" t="s">
        <v>795</v>
      </c>
      <c r="L6" t="s">
        <v>796</v>
      </c>
      <c r="M6" t="s">
        <v>797</v>
      </c>
      <c r="N6" t="s">
        <v>798</v>
      </c>
      <c r="O6" t="s">
        <v>515</v>
      </c>
      <c r="P6" t="s">
        <v>799</v>
      </c>
      <c r="Q6" t="s">
        <v>800</v>
      </c>
      <c r="R6" t="s">
        <v>801</v>
      </c>
      <c r="S6" t="s">
        <v>802</v>
      </c>
    </row>
    <row r="7" spans="4:19" x14ac:dyDescent="0.2">
      <c r="J7" t="s">
        <v>468</v>
      </c>
      <c r="K7" t="s">
        <v>512</v>
      </c>
      <c r="L7" t="s">
        <v>593</v>
      </c>
      <c r="M7" t="s">
        <v>803</v>
      </c>
      <c r="N7" t="s">
        <v>570</v>
      </c>
      <c r="O7" t="s">
        <v>804</v>
      </c>
      <c r="P7" t="s">
        <v>805</v>
      </c>
      <c r="Q7" t="s">
        <v>806</v>
      </c>
      <c r="R7" t="s">
        <v>807</v>
      </c>
      <c r="S7" t="s">
        <v>808</v>
      </c>
    </row>
    <row r="8" spans="4:19" x14ac:dyDescent="0.2">
      <c r="J8" t="s">
        <v>809</v>
      </c>
      <c r="K8" t="s">
        <v>810</v>
      </c>
      <c r="L8" t="s">
        <v>443</v>
      </c>
      <c r="M8" t="s">
        <v>811</v>
      </c>
      <c r="N8" t="s">
        <v>812</v>
      </c>
      <c r="O8" t="s">
        <v>813</v>
      </c>
      <c r="P8" t="s">
        <v>476</v>
      </c>
      <c r="Q8" t="s">
        <v>814</v>
      </c>
      <c r="R8" t="s">
        <v>815</v>
      </c>
      <c r="S8" t="s">
        <v>816</v>
      </c>
    </row>
    <row r="9" spans="4:19" x14ac:dyDescent="0.2">
      <c r="J9" t="s">
        <v>817</v>
      </c>
      <c r="K9" t="s">
        <v>818</v>
      </c>
      <c r="L9" t="s">
        <v>819</v>
      </c>
      <c r="M9" t="s">
        <v>820</v>
      </c>
      <c r="N9" t="s">
        <v>821</v>
      </c>
      <c r="O9" t="s">
        <v>439</v>
      </c>
      <c r="P9" t="s">
        <v>494</v>
      </c>
      <c r="Q9" t="s">
        <v>822</v>
      </c>
      <c r="R9" t="s">
        <v>823</v>
      </c>
      <c r="S9" t="s">
        <v>824</v>
      </c>
    </row>
    <row r="10" spans="4:19" x14ac:dyDescent="0.2">
      <c r="J10" t="s">
        <v>825</v>
      </c>
      <c r="K10" t="s">
        <v>826</v>
      </c>
      <c r="L10" t="s">
        <v>827</v>
      </c>
      <c r="M10" t="s">
        <v>828</v>
      </c>
      <c r="N10" t="s">
        <v>569</v>
      </c>
      <c r="O10" t="s">
        <v>829</v>
      </c>
      <c r="P10" t="s">
        <v>392</v>
      </c>
      <c r="Q10" t="s">
        <v>830</v>
      </c>
      <c r="R10" t="s">
        <v>831</v>
      </c>
      <c r="S10" t="s">
        <v>832</v>
      </c>
    </row>
    <row r="11" spans="4:19" x14ac:dyDescent="0.2">
      <c r="J11" t="s">
        <v>544</v>
      </c>
      <c r="K11" t="s">
        <v>833</v>
      </c>
      <c r="L11" t="s">
        <v>596</v>
      </c>
      <c r="M11" t="s">
        <v>834</v>
      </c>
      <c r="N11" t="s">
        <v>835</v>
      </c>
      <c r="O11" t="s">
        <v>836</v>
      </c>
      <c r="P11" t="s">
        <v>36</v>
      </c>
      <c r="Q11" t="s">
        <v>546</v>
      </c>
      <c r="R11" t="s">
        <v>837</v>
      </c>
      <c r="S11" t="s">
        <v>838</v>
      </c>
    </row>
    <row r="12" spans="4:19" x14ac:dyDescent="0.2">
      <c r="J12" t="s">
        <v>839</v>
      </c>
      <c r="K12" t="s">
        <v>840</v>
      </c>
      <c r="L12" t="s">
        <v>841</v>
      </c>
      <c r="M12" t="s">
        <v>842</v>
      </c>
      <c r="N12" t="s">
        <v>843</v>
      </c>
      <c r="O12" t="s">
        <v>572</v>
      </c>
      <c r="P12" t="s">
        <v>844</v>
      </c>
      <c r="Q12" t="s">
        <v>845</v>
      </c>
      <c r="R12" t="s">
        <v>846</v>
      </c>
      <c r="S12" t="s">
        <v>847</v>
      </c>
    </row>
    <row r="13" spans="4:19" x14ac:dyDescent="0.2">
      <c r="J13" t="s">
        <v>848</v>
      </c>
      <c r="K13" t="s">
        <v>849</v>
      </c>
      <c r="L13" t="s">
        <v>670</v>
      </c>
      <c r="M13" t="s">
        <v>850</v>
      </c>
      <c r="N13" t="s">
        <v>851</v>
      </c>
      <c r="O13" t="s">
        <v>852</v>
      </c>
      <c r="P13" t="s">
        <v>458</v>
      </c>
      <c r="Q13" t="s">
        <v>853</v>
      </c>
      <c r="R13" t="s">
        <v>854</v>
      </c>
      <c r="S13" t="s">
        <v>855</v>
      </c>
    </row>
    <row r="14" spans="4:19" x14ac:dyDescent="0.2">
      <c r="J14" t="s">
        <v>856</v>
      </c>
      <c r="K14" t="s">
        <v>857</v>
      </c>
      <c r="L14" t="s">
        <v>858</v>
      </c>
      <c r="M14" t="s">
        <v>859</v>
      </c>
      <c r="N14" t="s">
        <v>860</v>
      </c>
      <c r="O14" t="s">
        <v>861</v>
      </c>
      <c r="P14" t="s">
        <v>862</v>
      </c>
      <c r="Q14" t="s">
        <v>863</v>
      </c>
      <c r="R14" t="s">
        <v>864</v>
      </c>
      <c r="S14" t="s">
        <v>865</v>
      </c>
    </row>
    <row r="15" spans="4:19" x14ac:dyDescent="0.2">
      <c r="J15" t="s">
        <v>866</v>
      </c>
      <c r="K15" t="s">
        <v>867</v>
      </c>
      <c r="L15" t="s">
        <v>868</v>
      </c>
      <c r="M15" t="s">
        <v>869</v>
      </c>
      <c r="N15" t="s">
        <v>870</v>
      </c>
      <c r="O15" t="s">
        <v>871</v>
      </c>
      <c r="P15" t="s">
        <v>872</v>
      </c>
      <c r="Q15" t="s">
        <v>873</v>
      </c>
      <c r="R15" t="s">
        <v>874</v>
      </c>
      <c r="S15" t="s">
        <v>875</v>
      </c>
    </row>
    <row r="16" spans="4:19" x14ac:dyDescent="0.2">
      <c r="J16" t="s">
        <v>769</v>
      </c>
      <c r="K16" t="s">
        <v>748</v>
      </c>
      <c r="L16" t="s">
        <v>876</v>
      </c>
      <c r="M16" t="s">
        <v>877</v>
      </c>
      <c r="N16" t="s">
        <v>878</v>
      </c>
      <c r="O16" t="s">
        <v>879</v>
      </c>
      <c r="P16" t="s">
        <v>880</v>
      </c>
      <c r="Q16" t="s">
        <v>881</v>
      </c>
      <c r="R16" t="s">
        <v>882</v>
      </c>
      <c r="S16" t="s">
        <v>883</v>
      </c>
    </row>
    <row r="17" spans="2:19" x14ac:dyDescent="0.2">
      <c r="J17" t="s">
        <v>622</v>
      </c>
      <c r="K17" t="s">
        <v>884</v>
      </c>
      <c r="L17" t="s">
        <v>885</v>
      </c>
      <c r="M17" t="s">
        <v>886</v>
      </c>
      <c r="N17" t="s">
        <v>887</v>
      </c>
      <c r="O17" t="s">
        <v>888</v>
      </c>
      <c r="P17" t="s">
        <v>889</v>
      </c>
      <c r="Q17" t="s">
        <v>890</v>
      </c>
      <c r="R17" t="s">
        <v>891</v>
      </c>
      <c r="S17" t="s">
        <v>892</v>
      </c>
    </row>
    <row r="18" spans="2:19" x14ac:dyDescent="0.2">
      <c r="J18" t="s">
        <v>522</v>
      </c>
      <c r="K18" t="s">
        <v>893</v>
      </c>
      <c r="L18" t="s">
        <v>894</v>
      </c>
      <c r="M18" t="s">
        <v>895</v>
      </c>
      <c r="N18" t="s">
        <v>721</v>
      </c>
      <c r="O18" t="s">
        <v>598</v>
      </c>
      <c r="P18" t="s">
        <v>573</v>
      </c>
      <c r="Q18" t="s">
        <v>896</v>
      </c>
      <c r="R18" t="s">
        <v>897</v>
      </c>
      <c r="S18" t="s">
        <v>898</v>
      </c>
    </row>
    <row r="19" spans="2:19" x14ac:dyDescent="0.2">
      <c r="J19" t="s">
        <v>899</v>
      </c>
      <c r="K19" t="s">
        <v>900</v>
      </c>
      <c r="L19" t="s">
        <v>901</v>
      </c>
      <c r="M19" t="s">
        <v>902</v>
      </c>
      <c r="N19" t="s">
        <v>903</v>
      </c>
      <c r="O19" t="s">
        <v>904</v>
      </c>
      <c r="P19" t="s">
        <v>659</v>
      </c>
      <c r="Q19" t="s">
        <v>905</v>
      </c>
      <c r="R19" t="s">
        <v>483</v>
      </c>
      <c r="S19" t="s">
        <v>15</v>
      </c>
    </row>
    <row r="20" spans="2:19" x14ac:dyDescent="0.2">
      <c r="J20" t="s">
        <v>906</v>
      </c>
      <c r="K20" t="s">
        <v>583</v>
      </c>
      <c r="L20" t="s">
        <v>907</v>
      </c>
      <c r="M20" t="s">
        <v>908</v>
      </c>
      <c r="N20" t="s">
        <v>909</v>
      </c>
      <c r="O20" t="s">
        <v>910</v>
      </c>
      <c r="P20" t="s">
        <v>911</v>
      </c>
      <c r="Q20" t="s">
        <v>912</v>
      </c>
      <c r="R20" t="s">
        <v>913</v>
      </c>
      <c r="S20" t="s">
        <v>15</v>
      </c>
    </row>
    <row r="21" spans="2:19" x14ac:dyDescent="0.2">
      <c r="J21" t="s">
        <v>914</v>
      </c>
      <c r="K21" t="s">
        <v>676</v>
      </c>
      <c r="L21" t="s">
        <v>577</v>
      </c>
      <c r="M21" t="s">
        <v>915</v>
      </c>
      <c r="N21" t="s">
        <v>916</v>
      </c>
      <c r="O21" t="s">
        <v>917</v>
      </c>
      <c r="P21" t="s">
        <v>540</v>
      </c>
      <c r="Q21" t="s">
        <v>918</v>
      </c>
      <c r="R21" t="s">
        <v>919</v>
      </c>
      <c r="S21" t="s">
        <v>15</v>
      </c>
    </row>
    <row r="22" spans="2:19" x14ac:dyDescent="0.2">
      <c r="J22" t="s">
        <v>920</v>
      </c>
      <c r="K22" t="s">
        <v>921</v>
      </c>
      <c r="L22" t="s">
        <v>646</v>
      </c>
      <c r="M22" t="s">
        <v>922</v>
      </c>
      <c r="N22" t="s">
        <v>923</v>
      </c>
      <c r="O22" t="s">
        <v>924</v>
      </c>
      <c r="P22" t="s">
        <v>493</v>
      </c>
      <c r="Q22" t="s">
        <v>925</v>
      </c>
      <c r="R22" t="s">
        <v>926</v>
      </c>
      <c r="S22" t="s">
        <v>15</v>
      </c>
    </row>
    <row r="23" spans="2:19" x14ac:dyDescent="0.2">
      <c r="J23" t="s">
        <v>927</v>
      </c>
      <c r="K23" t="s">
        <v>928</v>
      </c>
      <c r="L23" t="s">
        <v>929</v>
      </c>
      <c r="M23" t="s">
        <v>589</v>
      </c>
      <c r="N23" t="s">
        <v>930</v>
      </c>
      <c r="O23" t="s">
        <v>931</v>
      </c>
      <c r="P23" t="s">
        <v>932</v>
      </c>
      <c r="Q23" t="s">
        <v>933</v>
      </c>
      <c r="R23" t="s">
        <v>934</v>
      </c>
      <c r="S23" t="s">
        <v>15</v>
      </c>
    </row>
    <row r="24" spans="2:19" x14ac:dyDescent="0.2">
      <c r="J24" t="s">
        <v>935</v>
      </c>
      <c r="K24" t="s">
        <v>591</v>
      </c>
      <c r="L24" t="s">
        <v>936</v>
      </c>
      <c r="M24" t="s">
        <v>766</v>
      </c>
      <c r="N24" t="s">
        <v>937</v>
      </c>
      <c r="O24" t="s">
        <v>938</v>
      </c>
      <c r="P24" t="s">
        <v>939</v>
      </c>
      <c r="Q24" t="s">
        <v>632</v>
      </c>
      <c r="R24" t="s">
        <v>940</v>
      </c>
      <c r="S24" t="s">
        <v>15</v>
      </c>
    </row>
    <row r="32" spans="2:19" x14ac:dyDescent="0.2">
      <c r="B32" t="s">
        <v>61</v>
      </c>
    </row>
    <row r="33" spans="2:2" x14ac:dyDescent="0.2">
      <c r="B33" s="8" t="str">
        <f>HYPERLINK("#'Contents'!A1", "Return to Contents")</f>
        <v>Return to Contents</v>
      </c>
    </row>
  </sheetData>
  <mergeCells count="1">
    <mergeCell ref="D2:S2"/>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134</vt:i4>
      </vt:variant>
    </vt:vector>
  </HeadingPairs>
  <TitlesOfParts>
    <vt:vector size="134"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noahbezalel</dc:creator>
  <cp:lastModifiedBy>Noah Bezalel</cp:lastModifiedBy>
  <dcterms:created xsi:type="dcterms:W3CDTF">2026-01-29T14:39:06Z</dcterms:created>
  <dcterms:modified xsi:type="dcterms:W3CDTF">2026-01-29T14:44:34Z</dcterms:modified>
</cp:coreProperties>
</file>